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05" windowHeight="4740" activeTab="0"/>
  </bookViews>
  <sheets>
    <sheet name="Assortment of Mini-Apps" sheetId="1" r:id="rId1"/>
  </sheets>
  <definedNames>
    <definedName name="_xlnm.Print_Area" localSheetId="0">'Assortment of Mini-Apps'!$F$25:$J$31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C.R. Palmer</author>
  </authors>
  <commentList>
    <comment ref="D32" authorId="0">
      <text>
        <r>
          <rPr>
            <sz val="8"/>
            <rFont val="Tahoma"/>
            <family val="2"/>
          </rPr>
          <t>A Gauge hole is assumed for this calculation.  For the same kick volume and some hole enlargment, the Estimated Density of the Kick Material will be less..</t>
        </r>
      </text>
    </comment>
    <comment ref="D33" authorId="0">
      <text>
        <r>
          <rPr>
            <sz val="8"/>
            <rFont val="Tahoma"/>
            <family val="2"/>
          </rPr>
          <t>If the initial weight of the kick material is greater than 6 ppg, the compositon of the Kick Material is most likely water and cell will display a Blue font.  If result is less than 6 ppg, it is most likely gas and cell will display a red font...</t>
        </r>
      </text>
    </comment>
    <comment ref="D51" authorId="0">
      <text>
        <r>
          <rPr>
            <sz val="8"/>
            <rFont val="Tahoma"/>
            <family val="2"/>
          </rPr>
          <t>TheTVD length of fluid column to displace with Nitrogen must be corrected to a Measured Depth if a driectional well...</t>
        </r>
      </text>
    </comment>
    <comment ref="D34" authorId="1">
      <text>
        <r>
          <rPr>
            <sz val="8"/>
            <rFont val="Tahoma"/>
            <family val="2"/>
          </rPr>
          <t xml:space="preserve">If the kick indicates gas, the cell will display a max casing pressure.  If kick indicates water the cell will display ± SICP...
</t>
        </r>
      </text>
    </comment>
  </commentList>
</comments>
</file>

<file path=xl/sharedStrings.xml><?xml version="1.0" encoding="utf-8"?>
<sst xmlns="http://schemas.openxmlformats.org/spreadsheetml/2006/main" count="124" uniqueCount="119">
  <si>
    <t>Name of Company:</t>
  </si>
  <si>
    <t>Well Name &amp; Number:</t>
  </si>
  <si>
    <t>Date:</t>
  </si>
  <si>
    <t xml:space="preserve"> Pump Output, bbl/stroke? =</t>
  </si>
  <si>
    <t xml:space="preserve"> DP OD, in? =</t>
  </si>
  <si>
    <t xml:space="preserve"> DP ID, in? =</t>
  </si>
  <si>
    <t xml:space="preserve"> Bit or Hole Size, in? =</t>
  </si>
  <si>
    <t xml:space="preserve"> Depth Bottom of Plug, ft? =</t>
  </si>
  <si>
    <t xml:space="preserve"> Plug Height or Length</t>
  </si>
  <si>
    <t xml:space="preserve"> Water Ratio </t>
  </si>
  <si>
    <t xml:space="preserve"> Barrels to Displace or Balance Plug</t>
  </si>
  <si>
    <t xml:space="preserve"> Current Mud Weight, ppg? =</t>
  </si>
  <si>
    <t xml:space="preserve"> Pit Gain, bbls? =</t>
  </si>
  <si>
    <t xml:space="preserve"> Mud Weight For Required BHP</t>
  </si>
  <si>
    <t xml:space="preserve"> Mud Weight to Kill</t>
  </si>
  <si>
    <t xml:space="preserve"> Initial Circulating Pressure</t>
  </si>
  <si>
    <t xml:space="preserve"> Angle Last Survey? =</t>
  </si>
  <si>
    <t xml:space="preserve"> Final Circulating Pressure</t>
  </si>
  <si>
    <t xml:space="preserve"> MD Last Survey? =</t>
  </si>
  <si>
    <t xml:space="preserve"> STKS - Kill Mud Surface to Bit</t>
  </si>
  <si>
    <t xml:space="preserve"> TVD Last Survey? =</t>
  </si>
  <si>
    <t>X</t>
  </si>
  <si>
    <t xml:space="preserve"> STKS - Kill Mud Bit to Surface</t>
  </si>
  <si>
    <t xml:space="preserve"> STKS - Full Circulation</t>
  </si>
  <si>
    <t xml:space="preserve"> Result New TVD</t>
  </si>
  <si>
    <t>X =</t>
  </si>
  <si>
    <t>Y</t>
  </si>
  <si>
    <t xml:space="preserve"> Top of Liner, TVD? =</t>
  </si>
  <si>
    <t xml:space="preserve"> Result New MD</t>
  </si>
  <si>
    <t>Y =</t>
  </si>
  <si>
    <t xml:space="preserve"> Drill Pipe ID, in? =</t>
  </si>
  <si>
    <t xml:space="preserve"> Formation Pressure, psi? =</t>
  </si>
  <si>
    <t xml:space="preserve"> TVD Length of Mud in Drill Pipe, ft</t>
  </si>
  <si>
    <t xml:space="preserve"> Volume Mud to Fill Drill Pipe, bbls</t>
  </si>
  <si>
    <t xml:space="preserve"> Differential Test PSI in EMW, ppg</t>
  </si>
  <si>
    <t xml:space="preserve"> Tubing or Workstring Capacity, bbl/ft? =</t>
  </si>
  <si>
    <t xml:space="preserve"> Water Cushion, bbls</t>
  </si>
  <si>
    <t xml:space="preserve"> Amount of Underbalance, psi? =</t>
  </si>
  <si>
    <t xml:space="preserve"> Amount of Nitrogen Cushion, psi? =</t>
  </si>
  <si>
    <t xml:space="preserve"> TVD of Zone, ft? =</t>
  </si>
  <si>
    <t xml:space="preserve"> Pounds of KCL in One Sack? =</t>
  </si>
  <si>
    <t xml:space="preserve"> Sacks of KCl Required</t>
  </si>
  <si>
    <t xml:space="preserve">CAPACITIES </t>
  </si>
  <si>
    <t>BBL/FT</t>
  </si>
  <si>
    <t>FT/BBL</t>
  </si>
  <si>
    <t xml:space="preserve"> DP &amp; CSG Annulus</t>
  </si>
  <si>
    <t xml:space="preserve"> DP &amp; OH Annulus</t>
  </si>
  <si>
    <t xml:space="preserve"> HWDP &amp; OH Annulus</t>
  </si>
  <si>
    <t xml:space="preserve"> DC &amp; OH Annulus</t>
  </si>
  <si>
    <t>ANNULAR VOLUMES</t>
  </si>
  <si>
    <t>BARRELS</t>
  </si>
  <si>
    <t xml:space="preserve"> Drill Pipe and Casing</t>
  </si>
  <si>
    <t xml:space="preserve"> Drill Pipe and Open Hole</t>
  </si>
  <si>
    <t xml:space="preserve"> HWDP and Open Hole</t>
  </si>
  <si>
    <t xml:space="preserve"> DC and Open Hole</t>
  </si>
  <si>
    <t>DRILL STRING VOLUMES</t>
  </si>
  <si>
    <t xml:space="preserve"> 1.  Support 20K to 35K string weight.</t>
  </si>
  <si>
    <t xml:space="preserve"> Drill Pipe</t>
  </si>
  <si>
    <t xml:space="preserve"> HWDP</t>
  </si>
  <si>
    <t xml:space="preserve"> Drill Collars</t>
  </si>
  <si>
    <t xml:space="preserve"> Bit Size, in? =</t>
  </si>
  <si>
    <t xml:space="preserve"> Mud Weight in Use, ppg? =</t>
  </si>
  <si>
    <t xml:space="preserve"> Weight of BHA in Air, Lbs? =</t>
  </si>
  <si>
    <r>
      <t>*TVD length of fluid column to displace with N</t>
    </r>
    <r>
      <rPr>
        <b/>
        <vertAlign val="subscript"/>
        <sz val="8"/>
        <rFont val="Tahoma"/>
        <family val="2"/>
      </rPr>
      <t>2</t>
    </r>
  </si>
  <si>
    <r>
      <t xml:space="preserve"> Weight of BHA in Mud</t>
    </r>
    <r>
      <rPr>
        <sz val="8"/>
        <color indexed="10"/>
        <rFont val="Tahoma"/>
        <family val="2"/>
      </rPr>
      <t>*</t>
    </r>
    <r>
      <rPr>
        <sz val="8"/>
        <rFont val="Tahoma"/>
        <family val="2"/>
      </rPr>
      <t>,lbs</t>
    </r>
  </si>
  <si>
    <r>
      <t xml:space="preserve"> Max Available Weight to Run on Bit</t>
    </r>
    <r>
      <rPr>
        <sz val="8"/>
        <color indexed="10"/>
        <rFont val="Tahoma"/>
        <family val="2"/>
      </rPr>
      <t>*</t>
    </r>
    <r>
      <rPr>
        <sz val="8"/>
        <rFont val="Tahoma"/>
        <family val="2"/>
      </rPr>
      <t>,lbs</t>
    </r>
  </si>
  <si>
    <t xml:space="preserve"> MD For New TVD? =</t>
  </si>
  <si>
    <t xml:space="preserve"> TVD For New MD? =</t>
  </si>
  <si>
    <t xml:space="preserve"> Average Hole Size, in</t>
  </si>
  <si>
    <t xml:space="preserve"> 3.  Have a drill-off rate between 1' and 5' per minute.</t>
  </si>
  <si>
    <t xml:space="preserve"> Amount of Underbalance PSI to Perforate, psi</t>
  </si>
  <si>
    <t xml:space="preserve"> Fahrenheit to Centigrade</t>
  </si>
  <si>
    <t xml:space="preserve"> Centigrade to Fahrenheit</t>
  </si>
  <si>
    <t xml:space="preserve"> Barrel per Inch of Depth of Fluid</t>
  </si>
  <si>
    <t xml:space="preserve"> Hole Size, in? =</t>
  </si>
  <si>
    <t xml:space="preserve"> Depth to Top of Plug</t>
  </si>
  <si>
    <t xml:space="preserve"> Mud Weight, ppg? =</t>
  </si>
  <si>
    <t xml:space="preserve"> Differential Test Pressure, psi? =</t>
  </si>
  <si>
    <t xml:space="preserve"> BHP or Formation Pressure of Zone, ppg? =</t>
  </si>
  <si>
    <t xml:space="preserve"> Weight of Base Fluid, ppg? =</t>
  </si>
  <si>
    <t xml:space="preserve"> Total Volume to Build, bbls? =</t>
  </si>
  <si>
    <t xml:space="preserve"> % KCl Required, (1-10)? =</t>
  </si>
  <si>
    <t xml:space="preserve"> Weight of Fluid in Hole, ppg? =</t>
  </si>
  <si>
    <t xml:space="preserve"> Sacks of Cement to Use? =</t>
  </si>
  <si>
    <t xml:space="preserve"> Yield/Sx, ft³? =</t>
  </si>
  <si>
    <t xml:space="preserve"> Slow Pump Pressure? =</t>
  </si>
  <si>
    <t xml:space="preserve"> Shut-in Drill Pipe Pressure, (SIDPP)? =</t>
  </si>
  <si>
    <t xml:space="preserve"> Shut-in Casing Pressure, (SICP)? =</t>
  </si>
  <si>
    <t xml:space="preserve"> Air Gap (RKB to Water), ft? =</t>
  </si>
  <si>
    <t xml:space="preserve"> Water Depth, ft? =</t>
  </si>
  <si>
    <t xml:space="preserve"> TVD of Hole, ft? =</t>
  </si>
  <si>
    <t xml:space="preserve"> Weight of Sea Water, ppg? =</t>
  </si>
  <si>
    <t xml:space="preserve"> OD of Casing Coupling, in? =</t>
  </si>
  <si>
    <t xml:space="preserve"> Length of Interval, ft? =</t>
  </si>
  <si>
    <t xml:space="preserve"> Length of Pit, ft? =</t>
  </si>
  <si>
    <t xml:space="preserve"> Width of Pit, ft? =</t>
  </si>
  <si>
    <t xml:space="preserve"> Centigrade temperature, º? =</t>
  </si>
  <si>
    <t xml:space="preserve"> Fahrenheit temperature, º? =</t>
  </si>
  <si>
    <r>
      <t xml:space="preserve"> Minimum Drill Collar Size</t>
    </r>
    <r>
      <rPr>
        <sz val="8"/>
        <color indexed="10"/>
        <rFont val="Tahoma"/>
        <family val="2"/>
      </rPr>
      <t>*</t>
    </r>
    <r>
      <rPr>
        <sz val="8"/>
        <rFont val="Tahoma"/>
        <family val="2"/>
      </rPr>
      <t>,in</t>
    </r>
  </si>
  <si>
    <t xml:space="preserve"> Density of Fluid For Cushion, ppg</t>
  </si>
  <si>
    <r>
      <t xml:space="preserve">  References:  Halliburton Cementing Handbook, Baker Oil Tools Handbook, </t>
    </r>
    <r>
      <rPr>
        <b/>
        <sz val="6"/>
        <color indexed="10"/>
        <rFont val="Arial"/>
        <family val="2"/>
      </rPr>
      <t>*</t>
    </r>
    <r>
      <rPr>
        <sz val="6"/>
        <rFont val="Arial"/>
        <family val="2"/>
      </rPr>
      <t xml:space="preserve">DRILCO Drilling Assembly Handbook and WCS Well Control School Manual      </t>
    </r>
  </si>
  <si>
    <t xml:space="preserve"> 2.  Shouldn't  pump off with the string weight it supports.</t>
  </si>
  <si>
    <t>APPLICATION CALCULATIONS - DO NOT REMOVE!</t>
  </si>
  <si>
    <r>
      <t xml:space="preserve"> Volume of interval from Caliper Log, ft</t>
    </r>
    <r>
      <rPr>
        <vertAlign val="superscript"/>
        <sz val="8"/>
        <color indexed="19"/>
        <rFont val="Tahoma"/>
        <family val="2"/>
      </rPr>
      <t>3</t>
    </r>
    <r>
      <rPr>
        <sz val="8"/>
        <color indexed="19"/>
        <rFont val="Tahoma"/>
        <family val="2"/>
      </rPr>
      <t>? =</t>
    </r>
  </si>
  <si>
    <r>
      <t xml:space="preserve"> </t>
    </r>
    <r>
      <rPr>
        <b/>
        <sz val="8"/>
        <color indexed="19"/>
        <rFont val="Tahoma"/>
        <family val="2"/>
      </rPr>
      <t>Length</t>
    </r>
    <r>
      <rPr>
        <sz val="8"/>
        <color indexed="19"/>
        <rFont val="Tahoma"/>
        <family val="2"/>
      </rPr>
      <t xml:space="preserve"> of Drill Pipe, ft? =</t>
    </r>
  </si>
  <si>
    <r>
      <t xml:space="preserve"> </t>
    </r>
    <r>
      <rPr>
        <b/>
        <sz val="8"/>
        <color indexed="19"/>
        <rFont val="Tahoma"/>
        <family val="2"/>
      </rPr>
      <t xml:space="preserve">... </t>
    </r>
    <r>
      <rPr>
        <sz val="8"/>
        <color indexed="19"/>
        <rFont val="Tahoma"/>
        <family val="2"/>
      </rPr>
      <t>Drill Pipe OD, in? =</t>
    </r>
  </si>
  <si>
    <r>
      <t xml:space="preserve"> </t>
    </r>
    <r>
      <rPr>
        <b/>
        <sz val="8"/>
        <color indexed="19"/>
        <rFont val="Tahoma"/>
        <family val="2"/>
      </rPr>
      <t>...</t>
    </r>
    <r>
      <rPr>
        <sz val="8"/>
        <color indexed="19"/>
        <rFont val="Tahoma"/>
        <family val="2"/>
      </rPr>
      <t xml:space="preserve"> Drill Pipe ID, in? =</t>
    </r>
  </si>
  <si>
    <r>
      <t xml:space="preserve"> </t>
    </r>
    <r>
      <rPr>
        <b/>
        <sz val="8"/>
        <color indexed="19"/>
        <rFont val="Tahoma"/>
        <family val="2"/>
      </rPr>
      <t>Length</t>
    </r>
    <r>
      <rPr>
        <sz val="8"/>
        <color indexed="19"/>
        <rFont val="Tahoma"/>
        <family val="2"/>
      </rPr>
      <t xml:space="preserve"> of HWDP, ft? =</t>
    </r>
  </si>
  <si>
    <r>
      <t xml:space="preserve"> </t>
    </r>
    <r>
      <rPr>
        <b/>
        <sz val="8"/>
        <color indexed="19"/>
        <rFont val="Tahoma"/>
        <family val="2"/>
      </rPr>
      <t>...</t>
    </r>
    <r>
      <rPr>
        <sz val="8"/>
        <color indexed="19"/>
        <rFont val="Tahoma"/>
        <family val="2"/>
      </rPr>
      <t xml:space="preserve"> HWDP OD, in? =</t>
    </r>
  </si>
  <si>
    <r>
      <t xml:space="preserve"> </t>
    </r>
    <r>
      <rPr>
        <b/>
        <sz val="8"/>
        <color indexed="19"/>
        <rFont val="Tahoma"/>
        <family val="2"/>
      </rPr>
      <t>...</t>
    </r>
    <r>
      <rPr>
        <sz val="8"/>
        <color indexed="19"/>
        <rFont val="Tahoma"/>
        <family val="2"/>
      </rPr>
      <t xml:space="preserve"> HWDP ID, in? =</t>
    </r>
  </si>
  <si>
    <r>
      <t xml:space="preserve"> </t>
    </r>
    <r>
      <rPr>
        <b/>
        <sz val="8"/>
        <color indexed="19"/>
        <rFont val="Tahoma"/>
        <family val="2"/>
      </rPr>
      <t>...</t>
    </r>
    <r>
      <rPr>
        <sz val="8"/>
        <color indexed="19"/>
        <rFont val="Tahoma"/>
        <family val="2"/>
      </rPr>
      <t xml:space="preserve"> Drill Collars OD, in? =</t>
    </r>
  </si>
  <si>
    <r>
      <t xml:space="preserve"> </t>
    </r>
    <r>
      <rPr>
        <b/>
        <sz val="8"/>
        <color indexed="19"/>
        <rFont val="Tahoma"/>
        <family val="2"/>
      </rPr>
      <t xml:space="preserve">... </t>
    </r>
    <r>
      <rPr>
        <sz val="8"/>
        <color indexed="19"/>
        <rFont val="Tahoma"/>
        <family val="2"/>
      </rPr>
      <t>Drill Collars ID, in? =</t>
    </r>
  </si>
  <si>
    <r>
      <t xml:space="preserve"> </t>
    </r>
    <r>
      <rPr>
        <b/>
        <sz val="8"/>
        <color indexed="19"/>
        <rFont val="Tahoma"/>
        <family val="2"/>
      </rPr>
      <t>MD</t>
    </r>
    <r>
      <rPr>
        <sz val="8"/>
        <color indexed="19"/>
        <rFont val="Tahoma"/>
        <family val="2"/>
      </rPr>
      <t xml:space="preserve"> of Well, ft? =</t>
    </r>
  </si>
  <si>
    <r>
      <t xml:space="preserve"> </t>
    </r>
    <r>
      <rPr>
        <b/>
        <sz val="8"/>
        <color indexed="19"/>
        <rFont val="Tahoma"/>
        <family val="2"/>
      </rPr>
      <t>TVD</t>
    </r>
    <r>
      <rPr>
        <sz val="8"/>
        <color indexed="19"/>
        <rFont val="Tahoma"/>
        <family val="2"/>
      </rPr>
      <t xml:space="preserve"> of Well, ft? =</t>
    </r>
  </si>
  <si>
    <r>
      <t xml:space="preserve"> </t>
    </r>
    <r>
      <rPr>
        <b/>
        <sz val="8"/>
        <color indexed="19"/>
        <rFont val="Tahoma"/>
        <family val="2"/>
      </rPr>
      <t xml:space="preserve">Depth </t>
    </r>
    <r>
      <rPr>
        <sz val="8"/>
        <color indexed="19"/>
        <rFont val="Tahoma"/>
        <family val="2"/>
      </rPr>
      <t>Casing Set, ft? =</t>
    </r>
  </si>
  <si>
    <r>
      <t xml:space="preserve"> </t>
    </r>
    <r>
      <rPr>
        <b/>
        <sz val="8"/>
        <color indexed="19"/>
        <rFont val="Tahoma"/>
        <family val="2"/>
      </rPr>
      <t>...</t>
    </r>
    <r>
      <rPr>
        <sz val="8"/>
        <color indexed="19"/>
        <rFont val="Tahoma"/>
        <family val="2"/>
      </rPr>
      <t xml:space="preserve"> Casing ID, in? =</t>
    </r>
  </si>
  <si>
    <r>
      <t xml:space="preserve"> Estimated </t>
    </r>
    <r>
      <rPr>
        <sz val="8"/>
        <color indexed="16"/>
        <rFont val="Tahoma"/>
        <family val="2"/>
      </rPr>
      <t>Length</t>
    </r>
    <r>
      <rPr>
        <sz val="8"/>
        <color indexed="12"/>
        <rFont val="Tahoma"/>
        <family val="2"/>
      </rPr>
      <t xml:space="preserve"> </t>
    </r>
    <r>
      <rPr>
        <sz val="8"/>
        <color indexed="8"/>
        <rFont val="Tahoma"/>
        <family val="2"/>
      </rPr>
      <t xml:space="preserve">of Kick, ft </t>
    </r>
  </si>
  <si>
    <r>
      <t xml:space="preserve"> Estimated </t>
    </r>
    <r>
      <rPr>
        <sz val="8"/>
        <color indexed="16"/>
        <rFont val="Tahoma"/>
        <family val="2"/>
      </rPr>
      <t>Density</t>
    </r>
    <r>
      <rPr>
        <sz val="8"/>
        <color indexed="8"/>
        <rFont val="Tahoma"/>
        <family val="2"/>
      </rPr>
      <t xml:space="preserve"> of Kick Material, ppg</t>
    </r>
  </si>
  <si>
    <t xml:space="preserve"> Estimated Max Casing Pressure for a Gas Kick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</si>
</sst>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'"/>
    <numFmt numFmtId="165" formatCode="0.0"/>
    <numFmt numFmtId="166" formatCode="0.000"/>
    <numFmt numFmtId="167" formatCode="0&quot;:1&quot;"/>
    <numFmt numFmtId="168" formatCode="0.0000"/>
    <numFmt numFmtId="169" formatCode="0.000000"/>
    <numFmt numFmtId="170" formatCode="0.00000"/>
    <numFmt numFmtId="171" formatCode="0.0000000"/>
    <numFmt numFmtId="172" formatCode="0.00000000"/>
    <numFmt numFmtId="173" formatCode="#,##0.0"/>
    <numFmt numFmtId="174" formatCode="#,##0.000"/>
    <numFmt numFmtId="175" formatCode="#,##0.0\'"/>
    <numFmt numFmtId="176" formatCode="#,##0.00\'"/>
    <numFmt numFmtId="177" formatCode="#,##0.000\'"/>
    <numFmt numFmtId="178" formatCode="0.000_);\(0.000\)"/>
    <numFmt numFmtId="179" formatCode="0.000\&quot;"/>
    <numFmt numFmtId="180" formatCode="0.00\&quot;"/>
    <numFmt numFmtId="181" formatCode="0.0\&quot;"/>
    <numFmt numFmtId="182" formatCode="#,##0.0000"/>
    <numFmt numFmtId="183" formatCode="#,##0.00000"/>
  </numFmts>
  <fonts count="92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7"/>
      <color indexed="16"/>
      <name val="Small Fonts"/>
      <family val="2"/>
    </font>
    <font>
      <sz val="9"/>
      <color indexed="40"/>
      <name val="Arial"/>
      <family val="2"/>
    </font>
    <font>
      <b/>
      <sz val="7"/>
      <color indexed="9"/>
      <name val="Arial"/>
      <family val="2"/>
    </font>
    <font>
      <b/>
      <sz val="9"/>
      <color indexed="9"/>
      <name val="Arial"/>
      <family val="2"/>
    </font>
    <font>
      <sz val="9"/>
      <color indexed="61"/>
      <name val="Arial"/>
      <family val="2"/>
    </font>
    <font>
      <sz val="9"/>
      <color indexed="16"/>
      <name val="Copperplate Gothic Bold"/>
      <family val="2"/>
    </font>
    <font>
      <sz val="9"/>
      <color indexed="32"/>
      <name val="Arial"/>
      <family val="2"/>
    </font>
    <font>
      <sz val="7"/>
      <color indexed="32"/>
      <name val="Arial"/>
      <family val="2"/>
    </font>
    <font>
      <b/>
      <sz val="7"/>
      <color indexed="32"/>
      <name val="Arial"/>
      <family val="2"/>
    </font>
    <font>
      <b/>
      <sz val="8"/>
      <color indexed="32"/>
      <name val="Arial"/>
      <family val="2"/>
    </font>
    <font>
      <sz val="9"/>
      <color indexed="9"/>
      <name val="Arial"/>
      <family val="2"/>
    </font>
    <font>
      <sz val="9"/>
      <color indexed="9"/>
      <name val="Arial Narrow"/>
      <family val="2"/>
    </font>
    <font>
      <sz val="8"/>
      <color indexed="58"/>
      <name val="Arial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7"/>
      <color indexed="15"/>
      <name val="Arial"/>
      <family val="2"/>
    </font>
    <font>
      <sz val="7"/>
      <color indexed="15"/>
      <name val="Arial"/>
      <family val="2"/>
    </font>
    <font>
      <sz val="8"/>
      <name val="Tahoma"/>
      <family val="2"/>
    </font>
    <font>
      <sz val="9"/>
      <name val="Copperplate Gothic Bold"/>
      <family val="2"/>
    </font>
    <font>
      <sz val="9"/>
      <color indexed="40"/>
      <name val="Copperplate Gothic Bold"/>
      <family val="2"/>
    </font>
    <font>
      <i/>
      <sz val="7"/>
      <color indexed="22"/>
      <name val="Arial"/>
      <family val="2"/>
    </font>
    <font>
      <sz val="6"/>
      <name val="Arial"/>
      <family val="2"/>
    </font>
    <font>
      <b/>
      <sz val="7"/>
      <color indexed="47"/>
      <name val="Arial"/>
      <family val="2"/>
    </font>
    <font>
      <b/>
      <sz val="8"/>
      <color indexed="47"/>
      <name val="Arial"/>
      <family val="2"/>
    </font>
    <font>
      <sz val="8"/>
      <color indexed="47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vertAlign val="subscript"/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sz val="8"/>
      <color indexed="20"/>
      <name val="Arial"/>
      <family val="2"/>
    </font>
    <font>
      <sz val="9"/>
      <color indexed="10"/>
      <name val="Arial"/>
      <family val="2"/>
    </font>
    <font>
      <sz val="8"/>
      <color indexed="16"/>
      <name val="Tahoma"/>
      <family val="2"/>
    </font>
    <font>
      <b/>
      <sz val="6"/>
      <color indexed="10"/>
      <name val="Arial"/>
      <family val="2"/>
    </font>
    <font>
      <b/>
      <sz val="8"/>
      <color indexed="16"/>
      <name val="Tahoma"/>
      <family val="2"/>
    </font>
    <font>
      <sz val="8"/>
      <color indexed="40"/>
      <name val="Tahoma"/>
      <family val="2"/>
    </font>
    <font>
      <b/>
      <sz val="7"/>
      <color indexed="13"/>
      <name val="Arial"/>
      <family val="2"/>
    </font>
    <font>
      <b/>
      <sz val="9"/>
      <color indexed="13"/>
      <name val="Arial"/>
      <family val="2"/>
    </font>
    <font>
      <b/>
      <sz val="8.5"/>
      <color indexed="19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sz val="8"/>
      <color indexed="19"/>
      <name val="Tahoma"/>
      <family val="2"/>
    </font>
    <font>
      <vertAlign val="superscript"/>
      <sz val="8"/>
      <color indexed="19"/>
      <name val="Tahoma"/>
      <family val="2"/>
    </font>
    <font>
      <b/>
      <sz val="8"/>
      <color indexed="1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50"/>
      <name val="Calibri"/>
      <family val="2"/>
    </font>
    <font>
      <b/>
      <sz val="11"/>
      <color indexed="2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49"/>
      <name val="Abadi MT Condensed"/>
      <family val="0"/>
    </font>
    <font>
      <b/>
      <sz val="8"/>
      <color indexed="47"/>
      <name val="Tahoma"/>
      <family val="0"/>
    </font>
    <font>
      <sz val="6"/>
      <color indexed="63"/>
      <name val="Arial"/>
      <family val="0"/>
    </font>
    <font>
      <b/>
      <sz val="7"/>
      <color indexed="63"/>
      <name val="Arial"/>
      <family val="0"/>
    </font>
    <font>
      <sz val="8"/>
      <color indexed="8"/>
      <name val="Copperplate Gothic Bold"/>
      <family val="0"/>
    </font>
    <font>
      <sz val="7"/>
      <color indexed="8"/>
      <name val="Arial"/>
      <family val="0"/>
    </font>
    <font>
      <sz val="7"/>
      <color indexed="1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20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hair">
        <color indexed="20"/>
      </bottom>
    </border>
    <border>
      <left>
        <color indexed="63"/>
      </left>
      <right>
        <color indexed="63"/>
      </right>
      <top style="thin">
        <color indexed="22"/>
      </top>
      <bottom style="hair">
        <color indexed="20"/>
      </bottom>
    </border>
    <border>
      <left>
        <color indexed="63"/>
      </left>
      <right>
        <color indexed="63"/>
      </right>
      <top style="thin">
        <color indexed="22"/>
      </top>
      <bottom style="hair"/>
    </border>
    <border>
      <left>
        <color indexed="63"/>
      </left>
      <right style="hair"/>
      <top style="thin">
        <color indexed="22"/>
      </top>
      <bottom style="hair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hair">
        <color indexed="20"/>
      </bottom>
    </border>
    <border>
      <left>
        <color indexed="63"/>
      </left>
      <right style="thin">
        <color indexed="22"/>
      </right>
      <top>
        <color indexed="63"/>
      </top>
      <bottom style="hair">
        <color indexed="20"/>
      </bottom>
    </border>
    <border>
      <left>
        <color indexed="63"/>
      </left>
      <right style="thin">
        <color indexed="22"/>
      </right>
      <top style="hair">
        <color indexed="20"/>
      </top>
      <bottom style="thin">
        <color indexed="22"/>
      </bottom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hair"/>
    </border>
    <border>
      <left>
        <color indexed="63"/>
      </left>
      <right style="hair"/>
      <top>
        <color indexed="63"/>
      </top>
      <bottom style="thin">
        <color indexed="22"/>
      </bottom>
    </border>
    <border>
      <left>
        <color indexed="63"/>
      </left>
      <right style="hair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hair"/>
      <bottom style="hair"/>
    </border>
    <border>
      <left style="thin">
        <color indexed="22"/>
      </left>
      <right>
        <color indexed="63"/>
      </right>
      <top style="hair"/>
      <bottom style="thin">
        <color indexed="22"/>
      </bottom>
    </border>
    <border>
      <left>
        <color indexed="63"/>
      </left>
      <right>
        <color indexed="63"/>
      </right>
      <top style="hair"/>
      <bottom style="thin">
        <color indexed="22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>
        <color indexed="22"/>
      </right>
      <top style="thin">
        <color indexed="22"/>
      </top>
      <bottom style="hair"/>
    </border>
    <border>
      <left style="hair"/>
      <right style="thin">
        <color indexed="22"/>
      </right>
      <top style="hair"/>
      <bottom style="hair"/>
    </border>
    <border>
      <left style="hair"/>
      <right style="thin">
        <color indexed="22"/>
      </right>
      <top style="hair"/>
      <bottom style="thin">
        <color indexed="22"/>
      </bottom>
    </border>
    <border>
      <left style="hair"/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61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61"/>
      </left>
      <right style="thin">
        <color indexed="22"/>
      </right>
      <top style="hair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hair"/>
      <right style="thin">
        <color indexed="22"/>
      </right>
      <top>
        <color indexed="63"/>
      </top>
      <bottom style="hair"/>
    </border>
    <border>
      <left style="hair"/>
      <right style="thin">
        <color indexed="22"/>
      </right>
      <top>
        <color indexed="63"/>
      </top>
      <bottom>
        <color indexed="63"/>
      </bottom>
    </border>
    <border>
      <left style="hair"/>
      <right style="thin">
        <color indexed="22"/>
      </right>
      <top style="hair">
        <color indexed="17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hair"/>
    </border>
    <border>
      <left style="thin">
        <color indexed="22"/>
      </left>
      <right>
        <color indexed="63"/>
      </right>
      <top style="hair">
        <color indexed="17"/>
      </top>
      <bottom>
        <color indexed="63"/>
      </bottom>
    </border>
    <border>
      <left style="hair"/>
      <right style="thin">
        <color indexed="22"/>
      </right>
      <top style="hair"/>
      <bottom>
        <color indexed="63"/>
      </bottom>
    </border>
    <border>
      <left style="hair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2" fontId="1" fillId="33" borderId="16" xfId="0" applyNumberFormat="1" applyFon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33" borderId="17" xfId="0" applyFill="1" applyBorder="1" applyAlignment="1">
      <alignment horizontal="centerContinuous" vertical="center"/>
    </xf>
    <xf numFmtId="165" fontId="1" fillId="33" borderId="18" xfId="0" applyNumberFormat="1" applyFont="1" applyFill="1" applyBorder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2" fontId="1" fillId="33" borderId="19" xfId="0" applyNumberFormat="1" applyFont="1" applyFill="1" applyBorder="1" applyAlignment="1">
      <alignment horizontal="centerContinuous"/>
    </xf>
    <xf numFmtId="0" fontId="6" fillId="34" borderId="20" xfId="0" applyFont="1" applyFill="1" applyBorder="1" applyAlignment="1">
      <alignment horizontal="centerContinuous" vertical="center"/>
    </xf>
    <xf numFmtId="0" fontId="0" fillId="34" borderId="21" xfId="0" applyFill="1" applyBorder="1" applyAlignment="1">
      <alignment horizontal="centerContinuous" vertical="center"/>
    </xf>
    <xf numFmtId="0" fontId="7" fillId="34" borderId="21" xfId="0" applyFont="1" applyFill="1" applyBorder="1" applyAlignment="1">
      <alignment horizontal="centerContinuous" vertical="center"/>
    </xf>
    <xf numFmtId="0" fontId="6" fillId="34" borderId="22" xfId="0" applyFont="1" applyFill="1" applyBorder="1" applyAlignment="1">
      <alignment horizontal="centerContinuous" vertical="center"/>
    </xf>
    <xf numFmtId="0" fontId="6" fillId="34" borderId="23" xfId="0" applyFont="1" applyFill="1" applyBorder="1" applyAlignment="1">
      <alignment horizontal="centerContinuous" vertical="center"/>
    </xf>
    <xf numFmtId="0" fontId="6" fillId="34" borderId="20" xfId="0" applyFont="1" applyFill="1" applyBorder="1" applyAlignment="1">
      <alignment horizontal="centerContinuous" vertical="center"/>
    </xf>
    <xf numFmtId="0" fontId="6" fillId="34" borderId="21" xfId="0" applyFont="1" applyFill="1" applyBorder="1" applyAlignment="1">
      <alignment horizontal="centerContinuous" vertical="center"/>
    </xf>
    <xf numFmtId="0" fontId="6" fillId="34" borderId="24" xfId="0" applyFont="1" applyFill="1" applyBorder="1" applyAlignment="1">
      <alignment horizontal="centerContinuous" vertical="center"/>
    </xf>
    <xf numFmtId="0" fontId="6" fillId="34" borderId="21" xfId="0" applyFont="1" applyFill="1" applyBorder="1" applyAlignment="1">
      <alignment horizontal="centerContinuous" vertical="center"/>
    </xf>
    <xf numFmtId="0" fontId="6" fillId="34" borderId="2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 vertical="center"/>
    </xf>
    <xf numFmtId="0" fontId="26" fillId="0" borderId="0" xfId="0" applyFont="1" applyAlignment="1">
      <alignment horizontal="right"/>
    </xf>
    <xf numFmtId="0" fontId="11" fillId="0" borderId="25" xfId="0" applyFont="1" applyFill="1" applyBorder="1" applyAlignment="1">
      <alignment horizontal="centerContinuous"/>
    </xf>
    <xf numFmtId="0" fontId="11" fillId="0" borderId="26" xfId="0" applyFont="1" applyFill="1" applyBorder="1" applyAlignment="1">
      <alignment horizontal="centerContinuous"/>
    </xf>
    <xf numFmtId="0" fontId="28" fillId="0" borderId="27" xfId="0" applyFont="1" applyFill="1" applyBorder="1" applyAlignment="1">
      <alignment horizontal="centerContinuous" vertical="center"/>
    </xf>
    <xf numFmtId="0" fontId="6" fillId="0" borderId="25" xfId="0" applyFont="1" applyFill="1" applyBorder="1" applyAlignment="1">
      <alignment horizontal="centerContinuous" vertical="center"/>
    </xf>
    <xf numFmtId="0" fontId="10" fillId="0" borderId="26" xfId="0" applyFont="1" applyFill="1" applyBorder="1" applyAlignment="1">
      <alignment horizontal="centerContinuous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10" fillId="0" borderId="25" xfId="0" applyFont="1" applyFill="1" applyBorder="1" applyAlignment="1">
      <alignment horizontal="centerContinuous"/>
    </xf>
    <xf numFmtId="0" fontId="12" fillId="0" borderId="26" xfId="0" applyFont="1" applyFill="1" applyBorder="1" applyAlignment="1">
      <alignment horizontal="centerContinuous" vertical="center"/>
    </xf>
    <xf numFmtId="0" fontId="13" fillId="0" borderId="26" xfId="0" applyFont="1" applyFill="1" applyBorder="1" applyAlignment="1">
      <alignment horizontal="centerContinuous" vertical="center"/>
    </xf>
    <xf numFmtId="0" fontId="7" fillId="0" borderId="25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30" fillId="0" borderId="27" xfId="0" applyFont="1" applyFill="1" applyBorder="1" applyAlignment="1" applyProtection="1">
      <alignment horizontal="centerContinuous" vertical="center"/>
      <protection locked="0"/>
    </xf>
    <xf numFmtId="0" fontId="15" fillId="0" borderId="25" xfId="0" applyFont="1" applyFill="1" applyBorder="1" applyAlignment="1" applyProtection="1">
      <alignment horizontal="centerContinuous" vertical="center"/>
      <protection locked="0"/>
    </xf>
    <xf numFmtId="0" fontId="29" fillId="0" borderId="27" xfId="0" applyFont="1" applyFill="1" applyBorder="1" applyAlignment="1">
      <alignment horizontal="centerContinuous" vertical="center"/>
    </xf>
    <xf numFmtId="0" fontId="14" fillId="0" borderId="26" xfId="0" applyFont="1" applyFill="1" applyBorder="1" applyAlignment="1">
      <alignment horizontal="centerContinuous"/>
    </xf>
    <xf numFmtId="0" fontId="29" fillId="0" borderId="27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Continuous"/>
    </xf>
    <xf numFmtId="0" fontId="22" fillId="0" borderId="25" xfId="0" applyFont="1" applyFill="1" applyBorder="1" applyAlignment="1">
      <alignment horizontal="centerContinuous" vertical="center"/>
    </xf>
    <xf numFmtId="0" fontId="21" fillId="0" borderId="29" xfId="0" applyFont="1" applyFill="1" applyBorder="1" applyAlignment="1">
      <alignment horizontal="centerContinuous" vertical="center"/>
    </xf>
    <xf numFmtId="0" fontId="22" fillId="0" borderId="30" xfId="0" applyFont="1" applyFill="1" applyBorder="1" applyAlignment="1">
      <alignment horizontal="centerContinuous" vertical="center"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24" fillId="0" borderId="25" xfId="0" applyFont="1" applyFill="1" applyBorder="1" applyAlignment="1">
      <alignment horizontal="centerContinuous" vertical="center"/>
    </xf>
    <xf numFmtId="0" fontId="24" fillId="0" borderId="26" xfId="0" applyFont="1" applyFill="1" applyBorder="1" applyAlignment="1">
      <alignment horizontal="centerContinuous" vertical="center"/>
    </xf>
    <xf numFmtId="0" fontId="13" fillId="0" borderId="25" xfId="0" applyFont="1" applyFill="1" applyBorder="1" applyAlignment="1">
      <alignment horizontal="centerContinuous" vertical="center"/>
    </xf>
    <xf numFmtId="0" fontId="16" fillId="35" borderId="14" xfId="0" applyFont="1" applyFill="1" applyBorder="1" applyAlignment="1">
      <alignment horizontal="left" vertical="center"/>
    </xf>
    <xf numFmtId="0" fontId="16" fillId="35" borderId="31" xfId="0" applyFont="1" applyFill="1" applyBorder="1" applyAlignment="1">
      <alignment horizontal="left" vertical="center"/>
    </xf>
    <xf numFmtId="0" fontId="16" fillId="35" borderId="10" xfId="0" applyFont="1" applyFill="1" applyBorder="1" applyAlignment="1">
      <alignment horizontal="left" vertical="center"/>
    </xf>
    <xf numFmtId="0" fontId="19" fillId="35" borderId="14" xfId="0" applyFont="1" applyFill="1" applyBorder="1" applyAlignment="1">
      <alignment vertical="center"/>
    </xf>
    <xf numFmtId="0" fontId="19" fillId="35" borderId="31" xfId="0" applyFont="1" applyFill="1" applyBorder="1" applyAlignment="1">
      <alignment vertical="center"/>
    </xf>
    <xf numFmtId="0" fontId="19" fillId="35" borderId="10" xfId="0" applyFont="1" applyFill="1" applyBorder="1" applyAlignment="1">
      <alignment vertical="center"/>
    </xf>
    <xf numFmtId="0" fontId="19" fillId="35" borderId="0" xfId="0" applyFont="1" applyFill="1" applyBorder="1" applyAlignment="1">
      <alignment vertical="center"/>
    </xf>
    <xf numFmtId="0" fontId="16" fillId="35" borderId="14" xfId="0" applyFont="1" applyFill="1" applyBorder="1" applyAlignment="1">
      <alignment vertical="center"/>
    </xf>
    <xf numFmtId="0" fontId="16" fillId="35" borderId="10" xfId="0" applyFont="1" applyFill="1" applyBorder="1" applyAlignment="1">
      <alignment vertical="center"/>
    </xf>
    <xf numFmtId="0" fontId="16" fillId="35" borderId="32" xfId="0" applyFont="1" applyFill="1" applyBorder="1" applyAlignment="1">
      <alignment vertical="center"/>
    </xf>
    <xf numFmtId="0" fontId="19" fillId="35" borderId="32" xfId="0" applyFont="1" applyFill="1" applyBorder="1" applyAlignment="1">
      <alignment vertical="center"/>
    </xf>
    <xf numFmtId="0" fontId="16" fillId="35" borderId="32" xfId="0" applyFont="1" applyFill="1" applyBorder="1" applyAlignment="1">
      <alignment horizontal="left" vertical="center"/>
    </xf>
    <xf numFmtId="0" fontId="18" fillId="35" borderId="14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36" fillId="0" borderId="35" xfId="0" applyFont="1" applyFill="1" applyBorder="1" applyAlignment="1">
      <alignment vertical="center"/>
    </xf>
    <xf numFmtId="0" fontId="36" fillId="0" borderId="36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36" fillId="0" borderId="37" xfId="0" applyFont="1" applyFill="1" applyBorder="1" applyAlignment="1">
      <alignment vertical="center"/>
    </xf>
    <xf numFmtId="0" fontId="0" fillId="0" borderId="38" xfId="0" applyFill="1" applyBorder="1" applyAlignment="1">
      <alignment/>
    </xf>
    <xf numFmtId="0" fontId="16" fillId="35" borderId="39" xfId="0" applyFont="1" applyFill="1" applyBorder="1" applyAlignment="1">
      <alignment horizontal="left" vertical="center"/>
    </xf>
    <xf numFmtId="0" fontId="16" fillId="35" borderId="40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/>
    </xf>
    <xf numFmtId="0" fontId="0" fillId="0" borderId="26" xfId="0" applyBorder="1" applyAlignment="1">
      <alignment/>
    </xf>
    <xf numFmtId="0" fontId="37" fillId="35" borderId="39" xfId="0" applyFont="1" applyFill="1" applyBorder="1" applyAlignment="1">
      <alignment/>
    </xf>
    <xf numFmtId="0" fontId="21" fillId="0" borderId="27" xfId="0" applyFont="1" applyFill="1" applyBorder="1" applyAlignment="1">
      <alignment horizontal="centerContinuous" vertical="center"/>
    </xf>
    <xf numFmtId="0" fontId="20" fillId="0" borderId="25" xfId="0" applyFont="1" applyFill="1" applyBorder="1" applyAlignment="1">
      <alignment horizontal="centerContinuous"/>
    </xf>
    <xf numFmtId="0" fontId="20" fillId="0" borderId="26" xfId="0" applyFont="1" applyFill="1" applyBorder="1" applyAlignment="1">
      <alignment horizontal="centerContinuous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5" fillId="0" borderId="27" xfId="0" applyFont="1" applyFill="1" applyBorder="1" applyAlignment="1">
      <alignment horizontal="centerContinuous" vertical="center"/>
    </xf>
    <xf numFmtId="168" fontId="40" fillId="33" borderId="47" xfId="0" applyNumberFormat="1" applyFont="1" applyFill="1" applyBorder="1" applyAlignment="1" applyProtection="1">
      <alignment horizontal="center" vertical="center"/>
      <protection hidden="1"/>
    </xf>
    <xf numFmtId="2" fontId="40" fillId="33" borderId="48" xfId="0" applyNumberFormat="1" applyFont="1" applyFill="1" applyBorder="1" applyAlignment="1" applyProtection="1">
      <alignment horizontal="center" vertical="center"/>
      <protection hidden="1"/>
    </xf>
    <xf numFmtId="168" fontId="40" fillId="33" borderId="49" xfId="0" applyNumberFormat="1" applyFont="1" applyFill="1" applyBorder="1" applyAlignment="1" applyProtection="1">
      <alignment horizontal="center" vertical="center"/>
      <protection hidden="1"/>
    </xf>
    <xf numFmtId="2" fontId="40" fillId="33" borderId="50" xfId="0" applyNumberFormat="1" applyFont="1" applyFill="1" applyBorder="1" applyAlignment="1" applyProtection="1">
      <alignment horizontal="center" vertical="center"/>
      <protection hidden="1"/>
    </xf>
    <xf numFmtId="2" fontId="40" fillId="33" borderId="51" xfId="0" applyNumberFormat="1" applyFont="1" applyFill="1" applyBorder="1" applyAlignment="1" applyProtection="1">
      <alignment horizontal="centerContinuous" vertical="center"/>
      <protection hidden="1"/>
    </xf>
    <xf numFmtId="2" fontId="40" fillId="33" borderId="52" xfId="0" applyNumberFormat="1" applyFont="1" applyFill="1" applyBorder="1" applyAlignment="1" applyProtection="1">
      <alignment horizontal="centerContinuous" vertical="center"/>
      <protection hidden="1"/>
    </xf>
    <xf numFmtId="165" fontId="40" fillId="33" borderId="53" xfId="0" applyNumberFormat="1" applyFont="1" applyFill="1" applyBorder="1" applyAlignment="1" applyProtection="1">
      <alignment horizontal="centerContinuous"/>
      <protection hidden="1"/>
    </xf>
    <xf numFmtId="2" fontId="40" fillId="33" borderId="51" xfId="0" applyNumberFormat="1" applyFont="1" applyFill="1" applyBorder="1" applyAlignment="1" applyProtection="1">
      <alignment horizontal="centerContinuous"/>
      <protection hidden="1"/>
    </xf>
    <xf numFmtId="2" fontId="40" fillId="33" borderId="54" xfId="0" applyNumberFormat="1" applyFont="1" applyFill="1" applyBorder="1" applyAlignment="1" applyProtection="1">
      <alignment horizontal="centerContinuous"/>
      <protection hidden="1"/>
    </xf>
    <xf numFmtId="0" fontId="7" fillId="33" borderId="25" xfId="0" applyFont="1" applyFill="1" applyBorder="1" applyAlignment="1">
      <alignment horizontal="centerContinuous" vertical="center"/>
    </xf>
    <xf numFmtId="0" fontId="23" fillId="0" borderId="27" xfId="0" applyFont="1" applyFill="1" applyBorder="1" applyAlignment="1">
      <alignment/>
    </xf>
    <xf numFmtId="0" fontId="0" fillId="0" borderId="25" xfId="0" applyFill="1" applyBorder="1" applyAlignment="1">
      <alignment/>
    </xf>
    <xf numFmtId="0" fontId="23" fillId="0" borderId="27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23" fillId="0" borderId="55" xfId="0" applyFont="1" applyFill="1" applyBorder="1" applyAlignment="1">
      <alignment vertical="center"/>
    </xf>
    <xf numFmtId="0" fontId="19" fillId="0" borderId="39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0" fontId="23" fillId="0" borderId="36" xfId="0" applyFont="1" applyFill="1" applyBorder="1" applyAlignment="1">
      <alignment vertical="center"/>
    </xf>
    <xf numFmtId="0" fontId="19" fillId="0" borderId="34" xfId="0" applyFont="1" applyFill="1" applyBorder="1" applyAlignment="1">
      <alignment/>
    </xf>
    <xf numFmtId="0" fontId="19" fillId="0" borderId="56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57" xfId="0" applyFont="1" applyFill="1" applyBorder="1" applyAlignment="1">
      <alignment/>
    </xf>
    <xf numFmtId="0" fontId="31" fillId="0" borderId="27" xfId="0" applyFont="1" applyFill="1" applyBorder="1" applyAlignment="1">
      <alignment vertical="center"/>
    </xf>
    <xf numFmtId="0" fontId="23" fillId="0" borderId="55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/>
    </xf>
    <xf numFmtId="0" fontId="23" fillId="0" borderId="58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23" fillId="0" borderId="59" xfId="0" applyFont="1" applyFill="1" applyBorder="1" applyAlignment="1">
      <alignment horizontal="left" vertical="center"/>
    </xf>
    <xf numFmtId="0" fontId="19" fillId="0" borderId="60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vertical="center"/>
    </xf>
    <xf numFmtId="0" fontId="31" fillId="0" borderId="59" xfId="0" applyFont="1" applyFill="1" applyBorder="1" applyAlignment="1">
      <alignment vertical="center"/>
    </xf>
    <xf numFmtId="0" fontId="17" fillId="0" borderId="60" xfId="0" applyFont="1" applyFill="1" applyBorder="1" applyAlignment="1">
      <alignment vertical="center"/>
    </xf>
    <xf numFmtId="0" fontId="23" fillId="0" borderId="58" xfId="0" applyFont="1" applyFill="1" applyBorder="1" applyAlignment="1">
      <alignment vertical="center"/>
    </xf>
    <xf numFmtId="0" fontId="19" fillId="0" borderId="10" xfId="0" applyFont="1" applyFill="1" applyBorder="1" applyAlignment="1">
      <alignment/>
    </xf>
    <xf numFmtId="0" fontId="23" fillId="0" borderId="59" xfId="0" applyFont="1" applyFill="1" applyBorder="1" applyAlignment="1">
      <alignment vertical="center"/>
    </xf>
    <xf numFmtId="0" fontId="19" fillId="0" borderId="60" xfId="0" applyFont="1" applyFill="1" applyBorder="1" applyAlignment="1">
      <alignment/>
    </xf>
    <xf numFmtId="0" fontId="41" fillId="0" borderId="61" xfId="0" applyFont="1" applyFill="1" applyBorder="1" applyAlignment="1">
      <alignment vertical="center"/>
    </xf>
    <xf numFmtId="0" fontId="41" fillId="0" borderId="62" xfId="0" applyFont="1" applyFill="1" applyBorder="1" applyAlignment="1">
      <alignment vertical="center"/>
    </xf>
    <xf numFmtId="0" fontId="41" fillId="0" borderId="63" xfId="0" applyFont="1" applyFill="1" applyBorder="1" applyAlignment="1">
      <alignment vertical="center"/>
    </xf>
    <xf numFmtId="0" fontId="41" fillId="0" borderId="64" xfId="0" applyFont="1" applyFill="1" applyBorder="1" applyAlignment="1">
      <alignment/>
    </xf>
    <xf numFmtId="0" fontId="41" fillId="0" borderId="65" xfId="0" applyFont="1" applyFill="1" applyBorder="1" applyAlignment="1">
      <alignment/>
    </xf>
    <xf numFmtId="0" fontId="41" fillId="0" borderId="66" xfId="0" applyFont="1" applyFill="1" applyBorder="1" applyAlignment="1">
      <alignment/>
    </xf>
    <xf numFmtId="0" fontId="42" fillId="36" borderId="67" xfId="0" applyFont="1" applyFill="1" applyBorder="1" applyAlignment="1">
      <alignment horizontal="centerContinuous" vertical="center"/>
    </xf>
    <xf numFmtId="0" fontId="43" fillId="36" borderId="68" xfId="0" applyFont="1" applyFill="1" applyBorder="1" applyAlignment="1">
      <alignment horizontal="centerContinuous"/>
    </xf>
    <xf numFmtId="0" fontId="43" fillId="36" borderId="69" xfId="0" applyFont="1" applyFill="1" applyBorder="1" applyAlignment="1">
      <alignment horizontal="centerContinuous"/>
    </xf>
    <xf numFmtId="1" fontId="32" fillId="33" borderId="70" xfId="0" applyNumberFormat="1" applyFont="1" applyFill="1" applyBorder="1" applyAlignment="1" applyProtection="1">
      <alignment horizontal="center" vertical="center"/>
      <protection hidden="1"/>
    </xf>
    <xf numFmtId="3" fontId="32" fillId="33" borderId="71" xfId="0" applyNumberFormat="1" applyFont="1" applyFill="1" applyBorder="1" applyAlignment="1" applyProtection="1">
      <alignment horizontal="center" vertical="center"/>
      <protection hidden="1"/>
    </xf>
    <xf numFmtId="167" fontId="32" fillId="33" borderId="71" xfId="0" applyNumberFormat="1" applyFont="1" applyFill="1" applyBorder="1" applyAlignment="1" applyProtection="1">
      <alignment horizontal="center" vertical="center"/>
      <protection hidden="1"/>
    </xf>
    <xf numFmtId="165" fontId="32" fillId="33" borderId="72" xfId="0" applyNumberFormat="1" applyFont="1" applyFill="1" applyBorder="1" applyAlignment="1" applyProtection="1">
      <alignment horizontal="center" vertical="center"/>
      <protection hidden="1"/>
    </xf>
    <xf numFmtId="2" fontId="32" fillId="33" borderId="73" xfId="0" applyNumberFormat="1" applyFont="1" applyFill="1" applyBorder="1" applyAlignment="1" applyProtection="1">
      <alignment horizontal="center"/>
      <protection hidden="1"/>
    </xf>
    <xf numFmtId="164" fontId="32" fillId="33" borderId="73" xfId="0" applyNumberFormat="1" applyFont="1" applyFill="1" applyBorder="1" applyAlignment="1" applyProtection="1">
      <alignment horizontal="center"/>
      <protection hidden="1"/>
    </xf>
    <xf numFmtId="0" fontId="32" fillId="33" borderId="27" xfId="0" applyFont="1" applyFill="1" applyBorder="1" applyAlignment="1" applyProtection="1">
      <alignment horizontal="right"/>
      <protection hidden="1"/>
    </xf>
    <xf numFmtId="164" fontId="32" fillId="33" borderId="26" xfId="0" applyNumberFormat="1" applyFont="1" applyFill="1" applyBorder="1" applyAlignment="1" applyProtection="1">
      <alignment horizontal="left"/>
      <protection hidden="1"/>
    </xf>
    <xf numFmtId="165" fontId="32" fillId="33" borderId="74" xfId="0" applyNumberFormat="1" applyFont="1" applyFill="1" applyBorder="1" applyAlignment="1" applyProtection="1">
      <alignment horizontal="center" vertical="center"/>
      <protection hidden="1"/>
    </xf>
    <xf numFmtId="3" fontId="32" fillId="33" borderId="75" xfId="0" applyNumberFormat="1" applyFont="1" applyFill="1" applyBorder="1" applyAlignment="1" applyProtection="1">
      <alignment horizontal="center" vertical="center"/>
      <protection hidden="1"/>
    </xf>
    <xf numFmtId="2" fontId="32" fillId="33" borderId="75" xfId="0" applyNumberFormat="1" applyFont="1" applyFill="1" applyBorder="1" applyAlignment="1" applyProtection="1">
      <alignment horizontal="center" vertical="center"/>
      <protection hidden="1"/>
    </xf>
    <xf numFmtId="3" fontId="32" fillId="33" borderId="74" xfId="0" applyNumberFormat="1" applyFont="1" applyFill="1" applyBorder="1" applyAlignment="1" applyProtection="1">
      <alignment horizontal="center"/>
      <protection hidden="1"/>
    </xf>
    <xf numFmtId="164" fontId="32" fillId="33" borderId="73" xfId="0" applyNumberFormat="1" applyFont="1" applyFill="1" applyBorder="1" applyAlignment="1" applyProtection="1">
      <alignment horizontal="center" vertical="center"/>
      <protection hidden="1"/>
    </xf>
    <xf numFmtId="3" fontId="32" fillId="33" borderId="70" xfId="0" applyNumberFormat="1" applyFont="1" applyFill="1" applyBorder="1" applyAlignment="1" applyProtection="1">
      <alignment horizontal="center" vertical="center"/>
      <protection hidden="1"/>
    </xf>
    <xf numFmtId="165" fontId="32" fillId="33" borderId="71" xfId="0" applyNumberFormat="1" applyFont="1" applyFill="1" applyBorder="1" applyAlignment="1" applyProtection="1">
      <alignment horizontal="center" vertical="center"/>
      <protection hidden="1"/>
    </xf>
    <xf numFmtId="165" fontId="32" fillId="33" borderId="73" xfId="0" applyNumberFormat="1" applyFont="1" applyFill="1" applyBorder="1" applyAlignment="1" applyProtection="1">
      <alignment horizontal="center" vertical="center"/>
      <protection hidden="1"/>
    </xf>
    <xf numFmtId="165" fontId="32" fillId="33" borderId="26" xfId="0" applyNumberFormat="1" applyFont="1" applyFill="1" applyBorder="1" applyAlignment="1" applyProtection="1">
      <alignment horizontal="center"/>
      <protection hidden="1"/>
    </xf>
    <xf numFmtId="3" fontId="32" fillId="33" borderId="76" xfId="0" applyNumberFormat="1" applyFont="1" applyFill="1" applyBorder="1" applyAlignment="1" applyProtection="1">
      <alignment horizontal="center"/>
      <protection hidden="1"/>
    </xf>
    <xf numFmtId="3" fontId="32" fillId="33" borderId="77" xfId="0" applyNumberFormat="1" applyFont="1" applyFill="1" applyBorder="1" applyAlignment="1" applyProtection="1">
      <alignment horizontal="center"/>
      <protection hidden="1"/>
    </xf>
    <xf numFmtId="2" fontId="32" fillId="33" borderId="73" xfId="0" applyNumberFormat="1" applyFont="1" applyFill="1" applyBorder="1" applyAlignment="1" applyProtection="1">
      <alignment horizontal="center" vertical="center"/>
      <protection hidden="1"/>
    </xf>
    <xf numFmtId="0" fontId="32" fillId="33" borderId="73" xfId="0" applyNumberFormat="1" applyFont="1" applyFill="1" applyBorder="1" applyAlignment="1" applyProtection="1">
      <alignment horizontal="center" vertical="center"/>
      <protection hidden="1"/>
    </xf>
    <xf numFmtId="166" fontId="32" fillId="33" borderId="73" xfId="0" applyNumberFormat="1" applyFont="1" applyFill="1" applyBorder="1" applyAlignment="1" applyProtection="1">
      <alignment horizontal="center" vertical="center"/>
      <protection hidden="1"/>
    </xf>
    <xf numFmtId="165" fontId="35" fillId="33" borderId="73" xfId="0" applyNumberFormat="1" applyFont="1" applyFill="1" applyBorder="1" applyAlignment="1">
      <alignment horizontal="center"/>
    </xf>
    <xf numFmtId="0" fontId="45" fillId="0" borderId="78" xfId="0" applyFont="1" applyFill="1" applyBorder="1" applyAlignment="1" applyProtection="1">
      <alignment horizontal="center" vertical="center"/>
      <protection locked="0"/>
    </xf>
    <xf numFmtId="0" fontId="45" fillId="0" borderId="71" xfId="0" applyFont="1" applyFill="1" applyBorder="1" applyAlignment="1" applyProtection="1">
      <alignment horizontal="center" vertical="center"/>
      <protection locked="0"/>
    </xf>
    <xf numFmtId="3" fontId="45" fillId="0" borderId="79" xfId="0" applyNumberFormat="1" applyFont="1" applyFill="1" applyBorder="1" applyAlignment="1" applyProtection="1">
      <alignment horizontal="center" vertical="center"/>
      <protection locked="0"/>
    </xf>
    <xf numFmtId="0" fontId="45" fillId="0" borderId="78" xfId="0" applyFont="1" applyFill="1" applyBorder="1" applyAlignment="1" applyProtection="1">
      <alignment horizontal="centerContinuous" vertical="center"/>
      <protection locked="0"/>
    </xf>
    <xf numFmtId="3" fontId="45" fillId="0" borderId="71" xfId="0" applyNumberFormat="1" applyFont="1" applyFill="1" applyBorder="1" applyAlignment="1" applyProtection="1">
      <alignment horizontal="center" vertical="center"/>
      <protection locked="0"/>
    </xf>
    <xf numFmtId="0" fontId="45" fillId="0" borderId="80" xfId="0" applyFont="1" applyFill="1" applyBorder="1" applyAlignment="1" applyProtection="1">
      <alignment horizontal="center" vertical="center"/>
      <protection locked="0"/>
    </xf>
    <xf numFmtId="0" fontId="45" fillId="0" borderId="78" xfId="0" applyNumberFormat="1" applyFont="1" applyFill="1" applyBorder="1" applyAlignment="1" applyProtection="1">
      <alignment horizontal="center"/>
      <protection locked="0"/>
    </xf>
    <xf numFmtId="3" fontId="45" fillId="0" borderId="71" xfId="0" applyNumberFormat="1" applyFont="1" applyFill="1" applyBorder="1" applyAlignment="1" applyProtection="1">
      <alignment horizontal="center"/>
      <protection locked="0"/>
    </xf>
    <xf numFmtId="0" fontId="45" fillId="0" borderId="71" xfId="0" applyNumberFormat="1" applyFont="1" applyFill="1" applyBorder="1" applyAlignment="1" applyProtection="1">
      <alignment horizontal="center"/>
      <protection locked="0"/>
    </xf>
    <xf numFmtId="0" fontId="45" fillId="0" borderId="79" xfId="0" applyNumberFormat="1" applyFont="1" applyFill="1" applyBorder="1" applyAlignment="1" applyProtection="1">
      <alignment horizontal="center"/>
      <protection locked="0"/>
    </xf>
    <xf numFmtId="0" fontId="45" fillId="0" borderId="78" xfId="0" applyFont="1" applyFill="1" applyBorder="1" applyAlignment="1" applyProtection="1">
      <alignment horizontal="center"/>
      <protection locked="0"/>
    </xf>
    <xf numFmtId="3" fontId="45" fillId="0" borderId="79" xfId="0" applyNumberFormat="1" applyFont="1" applyFill="1" applyBorder="1" applyAlignment="1" applyProtection="1">
      <alignment horizontal="center"/>
      <protection locked="0"/>
    </xf>
    <xf numFmtId="3" fontId="45" fillId="0" borderId="55" xfId="0" applyNumberFormat="1" applyFont="1" applyFill="1" applyBorder="1" applyAlignment="1" applyProtection="1">
      <alignment horizontal="center"/>
      <protection locked="0"/>
    </xf>
    <xf numFmtId="3" fontId="45" fillId="0" borderId="70" xfId="0" applyNumberFormat="1" applyFont="1" applyFill="1" applyBorder="1" applyAlignment="1" applyProtection="1">
      <alignment horizontal="center"/>
      <protection locked="0"/>
    </xf>
    <xf numFmtId="0" fontId="46" fillId="0" borderId="81" xfId="0" applyFont="1" applyFill="1" applyBorder="1" applyAlignment="1" applyProtection="1">
      <alignment horizontal="center"/>
      <protection/>
    </xf>
    <xf numFmtId="3" fontId="45" fillId="0" borderId="78" xfId="0" applyNumberFormat="1" applyFont="1" applyFill="1" applyBorder="1" applyAlignment="1" applyProtection="1">
      <alignment horizontal="center"/>
      <protection locked="0"/>
    </xf>
    <xf numFmtId="3" fontId="45" fillId="0" borderId="82" xfId="0" applyNumberFormat="1" applyFont="1" applyFill="1" applyBorder="1" applyAlignment="1" applyProtection="1">
      <alignment horizontal="center"/>
      <protection locked="0"/>
    </xf>
    <xf numFmtId="3" fontId="45" fillId="0" borderId="83" xfId="0" applyNumberFormat="1" applyFont="1" applyFill="1" applyBorder="1" applyAlignment="1" applyProtection="1">
      <alignment horizontal="center"/>
      <protection locked="0"/>
    </xf>
    <xf numFmtId="0" fontId="46" fillId="0" borderId="58" xfId="0" applyFont="1" applyFill="1" applyBorder="1" applyAlignment="1" applyProtection="1">
      <alignment horizontal="center"/>
      <protection locked="0"/>
    </xf>
    <xf numFmtId="3" fontId="45" fillId="0" borderId="80" xfId="0" applyNumberFormat="1" applyFont="1" applyFill="1" applyBorder="1" applyAlignment="1" applyProtection="1">
      <alignment horizontal="center"/>
      <protection locked="0"/>
    </xf>
    <xf numFmtId="3" fontId="45" fillId="0" borderId="78" xfId="0" applyNumberFormat="1" applyFont="1" applyFill="1" applyBorder="1" applyAlignment="1" applyProtection="1">
      <alignment horizontal="center" vertical="center"/>
      <protection locked="0"/>
    </xf>
    <xf numFmtId="0" fontId="45" fillId="0" borderId="71" xfId="0" applyFont="1" applyFill="1" applyBorder="1" applyAlignment="1" applyProtection="1">
      <alignment horizontal="center"/>
      <protection locked="0"/>
    </xf>
    <xf numFmtId="165" fontId="45" fillId="0" borderId="71" xfId="0" applyNumberFormat="1" applyFont="1" applyFill="1" applyBorder="1" applyAlignment="1" applyProtection="1">
      <alignment horizontal="center"/>
      <protection locked="0"/>
    </xf>
    <xf numFmtId="0" fontId="45" fillId="0" borderId="79" xfId="0" applyFont="1" applyFill="1" applyBorder="1" applyAlignment="1" applyProtection="1">
      <alignment horizontal="center" vertical="center"/>
      <protection locked="0"/>
    </xf>
    <xf numFmtId="0" fontId="45" fillId="0" borderId="78" xfId="0" applyNumberFormat="1" applyFont="1" applyFill="1" applyBorder="1" applyAlignment="1" applyProtection="1">
      <alignment horizontal="center" vertical="center"/>
      <protection locked="0"/>
    </xf>
    <xf numFmtId="3" fontId="45" fillId="0" borderId="83" xfId="0" applyNumberFormat="1" applyFont="1" applyFill="1" applyBorder="1" applyAlignment="1" applyProtection="1">
      <alignment horizontal="center" vertical="center"/>
      <protection locked="0"/>
    </xf>
    <xf numFmtId="3" fontId="45" fillId="0" borderId="84" xfId="0" applyNumberFormat="1" applyFont="1" applyFill="1" applyBorder="1" applyAlignment="1" applyProtection="1">
      <alignment horizontal="center" vertical="center"/>
      <protection locked="0"/>
    </xf>
    <xf numFmtId="0" fontId="45" fillId="0" borderId="72" xfId="0" applyFont="1" applyBorder="1" applyAlignment="1" applyProtection="1">
      <alignment horizontal="center"/>
      <protection locked="0"/>
    </xf>
    <xf numFmtId="174" fontId="45" fillId="0" borderId="78" xfId="0" applyNumberFormat="1" applyFont="1" applyFill="1" applyBorder="1" applyAlignment="1" applyProtection="1">
      <alignment horizontal="center" vertical="center"/>
      <protection locked="0"/>
    </xf>
    <xf numFmtId="0" fontId="45" fillId="0" borderId="83" xfId="0" applyFont="1" applyFill="1" applyBorder="1" applyAlignment="1" applyProtection="1">
      <alignment horizontal="center" vertical="center"/>
      <protection locked="0"/>
    </xf>
    <xf numFmtId="0" fontId="45" fillId="0" borderId="70" xfId="0" applyFont="1" applyBorder="1" applyAlignment="1" applyProtection="1">
      <alignment horizontal="center"/>
      <protection locked="0"/>
    </xf>
    <xf numFmtId="0" fontId="45" fillId="0" borderId="79" xfId="0" applyFont="1" applyBorder="1" applyAlignment="1" applyProtection="1">
      <alignment horizontal="center"/>
      <protection locked="0"/>
    </xf>
    <xf numFmtId="0" fontId="47" fillId="35" borderId="55" xfId="0" applyFont="1" applyFill="1" applyBorder="1" applyAlignment="1">
      <alignment/>
    </xf>
    <xf numFmtId="0" fontId="47" fillId="35" borderId="85" xfId="0" applyFont="1" applyFill="1" applyBorder="1" applyAlignment="1">
      <alignment/>
    </xf>
    <xf numFmtId="0" fontId="47" fillId="35" borderId="81" xfId="0" applyFont="1" applyFill="1" applyBorder="1" applyAlignment="1">
      <alignment horizontal="left" vertical="center"/>
    </xf>
    <xf numFmtId="0" fontId="47" fillId="35" borderId="86" xfId="0" applyFont="1" applyFill="1" applyBorder="1" applyAlignment="1">
      <alignment horizontal="left" vertical="center"/>
    </xf>
    <xf numFmtId="0" fontId="47" fillId="35" borderId="55" xfId="0" applyFont="1" applyFill="1" applyBorder="1" applyAlignment="1">
      <alignment horizontal="left" vertical="center"/>
    </xf>
    <xf numFmtId="0" fontId="47" fillId="35" borderId="36" xfId="0" applyFont="1" applyFill="1" applyBorder="1" applyAlignment="1">
      <alignment/>
    </xf>
    <xf numFmtId="0" fontId="47" fillId="35" borderId="81" xfId="0" applyFont="1" applyFill="1" applyBorder="1" applyAlignment="1">
      <alignment vertical="center"/>
    </xf>
    <xf numFmtId="0" fontId="47" fillId="35" borderId="86" xfId="0" applyFont="1" applyFill="1" applyBorder="1" applyAlignment="1">
      <alignment vertical="center"/>
    </xf>
    <xf numFmtId="0" fontId="47" fillId="35" borderId="58" xfId="0" applyFont="1" applyFill="1" applyBorder="1" applyAlignment="1">
      <alignment vertical="center"/>
    </xf>
    <xf numFmtId="0" fontId="47" fillId="35" borderId="85" xfId="0" applyFont="1" applyFill="1" applyBorder="1" applyAlignment="1">
      <alignment vertical="center"/>
    </xf>
    <xf numFmtId="0" fontId="47" fillId="35" borderId="82" xfId="0" applyFont="1" applyFill="1" applyBorder="1" applyAlignment="1">
      <alignment vertical="center"/>
    </xf>
    <xf numFmtId="0" fontId="47" fillId="35" borderId="58" xfId="0" applyFont="1" applyFill="1" applyBorder="1" applyAlignment="1">
      <alignment horizontal="left" vertical="center"/>
    </xf>
    <xf numFmtId="0" fontId="47" fillId="35" borderId="82" xfId="0" applyFont="1" applyFill="1" applyBorder="1" applyAlignment="1">
      <alignment horizontal="left" vertical="center"/>
    </xf>
    <xf numFmtId="0" fontId="44" fillId="37" borderId="0" xfId="0" applyFont="1" applyFill="1" applyAlignment="1">
      <alignment horizontal="right"/>
    </xf>
    <xf numFmtId="0" fontId="38" fillId="37" borderId="12" xfId="0" applyFont="1" applyFill="1" applyBorder="1" applyAlignment="1" applyProtection="1">
      <alignment horizontal="left"/>
      <protection locked="0"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38" fillId="37" borderId="12" xfId="0" applyFont="1" applyFill="1" applyBorder="1" applyAlignment="1" applyProtection="1">
      <alignment horizontal="left"/>
      <protection hidden="1"/>
    </xf>
    <xf numFmtId="0" fontId="5" fillId="37" borderId="0" xfId="0" applyFont="1" applyFill="1" applyBorder="1" applyAlignment="1">
      <alignment horizontal="centerContinuous"/>
    </xf>
    <xf numFmtId="0" fontId="4" fillId="37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8" fillId="37" borderId="0" xfId="0" applyFont="1" applyFill="1" applyAlignment="1">
      <alignment/>
    </xf>
    <xf numFmtId="0" fontId="0" fillId="37" borderId="25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42" xfId="0" applyFill="1" applyBorder="1" applyAlignment="1">
      <alignment/>
    </xf>
    <xf numFmtId="0" fontId="23" fillId="37" borderId="0" xfId="0" applyFont="1" applyFill="1" applyBorder="1" applyAlignment="1">
      <alignment vertical="center"/>
    </xf>
    <xf numFmtId="0" fontId="19" fillId="37" borderId="0" xfId="0" applyFont="1" applyFill="1" applyBorder="1" applyAlignment="1">
      <alignment vertical="center"/>
    </xf>
    <xf numFmtId="0" fontId="27" fillId="37" borderId="0" xfId="0" applyFont="1" applyFill="1" applyBorder="1" applyAlignment="1">
      <alignment horizontal="right" vertical="center"/>
    </xf>
    <xf numFmtId="0" fontId="27" fillId="37" borderId="42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  <fill>
        <patternFill>
          <bgColor indexed="63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indexed="16"/>
      </font>
      <fill>
        <patternFill patternType="solid">
          <bgColor indexed="63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color rgb="FFFF0066"/>
      </font>
      <fill>
        <patternFill patternType="solid">
          <bgColor rgb="FFF2F2F2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  <dxf>
      <font>
        <b/>
        <i val="0"/>
        <color rgb="FF0000FF"/>
      </font>
      <fill>
        <patternFill>
          <bgColor rgb="FFF2F2F2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3CC33"/>
      <rgbColor rgb="000000FF"/>
      <rgbColor rgb="00FFFF00"/>
      <rgbColor rgb="00FF5050"/>
      <rgbColor rgb="0000FFFF"/>
      <rgbColor rgb="00FF0066"/>
      <rgbColor rgb="00008000"/>
      <rgbColor rgb="00000080"/>
      <rgbColor rgb="00666633"/>
      <rgbColor rgb="00800080"/>
      <rgbColor rgb="00008080"/>
      <rgbColor rgb="00C0C0C0"/>
      <rgbColor rgb="00808080"/>
      <rgbColor rgb="00010000"/>
      <rgbColor rgb="00802060"/>
      <rgbColor rgb="00FFFFC0"/>
      <rgbColor rgb="00CAEEEE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66FFCC"/>
      <rgbColor rgb="00D7FFD7"/>
      <rgbColor rgb="00FFFFCC"/>
      <rgbColor rgb="0000DDD8"/>
      <rgbColor rgb="00FEF4F4"/>
      <rgbColor rgb="00E642CF"/>
      <rgbColor rgb="00E6E6E6"/>
      <rgbColor rgb="002A6FF9"/>
      <rgbColor rgb="003FB8CD"/>
      <rgbColor rgb="008F8C00"/>
      <rgbColor rgb="00CC9900"/>
      <rgbColor rgb="00B57F61"/>
      <rgbColor rgb="00A0627A"/>
      <rgbColor rgb="00624FAC"/>
      <rgbColor rgb="00969696"/>
      <rgbColor rgb="00006666"/>
      <rgbColor rgb="00009900"/>
      <rgbColor rgb="00004D00"/>
      <rgbColor rgb="00333300"/>
      <rgbColor rgb="006A2813"/>
      <rgbColor rgb="0085396A"/>
      <rgbColor rgb="004A3285"/>
      <rgbColor rgb="00F2F2F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</xdr:row>
      <xdr:rowOff>123825</xdr:rowOff>
    </xdr:from>
    <xdr:to>
      <xdr:col>8</xdr:col>
      <xdr:colOff>342900</xdr:colOff>
      <xdr:row>2</xdr:row>
      <xdr:rowOff>85725</xdr:rowOff>
    </xdr:to>
    <xdr:sp>
      <xdr:nvSpPr>
        <xdr:cNvPr id="1" name="Text 19"/>
        <xdr:cNvSpPr txBox="1">
          <a:spLocks noChangeArrowheads="1"/>
        </xdr:cNvSpPr>
      </xdr:nvSpPr>
      <xdr:spPr>
        <a:xfrm>
          <a:off x="3438525" y="285750"/>
          <a:ext cx="1581150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ASSORTMENT of MINI APPS</a:t>
          </a:r>
        </a:p>
      </xdr:txBody>
    </xdr:sp>
    <xdr:clientData/>
  </xdr:twoCellAnchor>
  <xdr:twoCellAnchor>
    <xdr:from>
      <xdr:col>5</xdr:col>
      <xdr:colOff>142875</xdr:colOff>
      <xdr:row>0</xdr:row>
      <xdr:rowOff>38100</xdr:rowOff>
    </xdr:from>
    <xdr:to>
      <xdr:col>9</xdr:col>
      <xdr:colOff>400050</xdr:colOff>
      <xdr:row>3</xdr:row>
      <xdr:rowOff>19050</xdr:rowOff>
    </xdr:to>
    <xdr:sp>
      <xdr:nvSpPr>
        <xdr:cNvPr id="2" name="Text 20"/>
        <xdr:cNvSpPr txBox="1">
          <a:spLocks noChangeArrowheads="1"/>
        </xdr:cNvSpPr>
      </xdr:nvSpPr>
      <xdr:spPr>
        <a:xfrm>
          <a:off x="3028950" y="38100"/>
          <a:ext cx="2514600" cy="466725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008080"/>
            </a:gs>
            <a:gs pos="100000">
              <a:srgbClr val="000000"/>
            </a:gs>
          </a:gsLst>
          <a:lin ang="5400000" scaled="1"/>
        </a:gradFill>
        <a:ln w="317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3FB8CD"/>
              </a:solidFill>
            </a:rPr>
            <a:t>Drilling Application</a:t>
          </a:r>
        </a:p>
      </xdr:txBody>
    </xdr:sp>
    <xdr:clientData/>
  </xdr:twoCellAnchor>
  <xdr:twoCellAnchor>
    <xdr:from>
      <xdr:col>5</xdr:col>
      <xdr:colOff>257175</xdr:colOff>
      <xdr:row>1</xdr:row>
      <xdr:rowOff>133350</xdr:rowOff>
    </xdr:from>
    <xdr:to>
      <xdr:col>9</xdr:col>
      <xdr:colOff>304800</xdr:colOff>
      <xdr:row>2</xdr:row>
      <xdr:rowOff>133350</xdr:rowOff>
    </xdr:to>
    <xdr:sp>
      <xdr:nvSpPr>
        <xdr:cNvPr id="3" name="Text 21"/>
        <xdr:cNvSpPr txBox="1">
          <a:spLocks noChangeArrowheads="1"/>
        </xdr:cNvSpPr>
      </xdr:nvSpPr>
      <xdr:spPr>
        <a:xfrm>
          <a:off x="3143250" y="295275"/>
          <a:ext cx="2305050" cy="161925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595959"/>
            </a:gs>
          </a:gsLst>
          <a:path path="rect">
            <a:fillToRect r="100000" b="100000"/>
          </a:path>
        </a:gra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E6E6E6"/>
              </a:solidFill>
            </a:rPr>
            <a:t>ASSORTMENT of MINI-APPLICATIONS</a:t>
          </a:r>
        </a:p>
      </xdr:txBody>
    </xdr:sp>
    <xdr:clientData/>
  </xdr:twoCellAnchor>
  <xdr:twoCellAnchor>
    <xdr:from>
      <xdr:col>0</xdr:col>
      <xdr:colOff>161925</xdr:colOff>
      <xdr:row>2</xdr:row>
      <xdr:rowOff>38100</xdr:rowOff>
    </xdr:from>
    <xdr:to>
      <xdr:col>0</xdr:col>
      <xdr:colOff>933450</xdr:colOff>
      <xdr:row>2</xdr:row>
      <xdr:rowOff>152400</xdr:rowOff>
    </xdr:to>
    <xdr:sp>
      <xdr:nvSpPr>
        <xdr:cNvPr id="4" name="Text Box 42"/>
        <xdr:cNvSpPr txBox="1">
          <a:spLocks noChangeArrowheads="1"/>
        </xdr:cNvSpPr>
      </xdr:nvSpPr>
      <xdr:spPr>
        <a:xfrm>
          <a:off x="161925" y="361950"/>
          <a:ext cx="771525" cy="114300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000076"/>
            </a:gs>
          </a:gsLst>
          <a:path path="rect">
            <a:fillToRect l="50000" t="50000" r="50000" b="50000"/>
          </a:path>
        </a:gra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F2F2F2"/>
              </a:solidFill>
              <a:latin typeface="Arial"/>
              <a:ea typeface="Arial"/>
              <a:cs typeface="Arial"/>
            </a:rPr>
            <a:t>Microsoft Excel 97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4</xdr:col>
      <xdr:colOff>0</xdr:colOff>
      <xdr:row>5</xdr:row>
      <xdr:rowOff>0</xdr:rowOff>
    </xdr:to>
    <xdr:sp>
      <xdr:nvSpPr>
        <xdr:cNvPr id="5" name="Text Box 43"/>
        <xdr:cNvSpPr txBox="1">
          <a:spLocks noChangeArrowheads="1"/>
        </xdr:cNvSpPr>
      </xdr:nvSpPr>
      <xdr:spPr>
        <a:xfrm>
          <a:off x="9525" y="542925"/>
          <a:ext cx="2771775" cy="152400"/>
        </a:xfrm>
        <a:prstGeom prst="rect">
          <a:avLst/>
        </a:prstGeom>
        <a:gradFill rotWithShape="1">
          <a:gsLst>
            <a:gs pos="0">
              <a:srgbClr val="460000"/>
            </a:gs>
            <a:gs pos="50000">
              <a:srgbClr val="FF0000"/>
            </a:gs>
            <a:gs pos="100000">
              <a:srgbClr val="46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WELL CONTROL - </a:t>
          </a:r>
          <a:r>
            <a:rPr lang="en-US" cap="none" sz="800" b="0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Surface BOPs - Wait &amp; Weight Method</a:t>
          </a:r>
        </a:p>
      </xdr:txBody>
    </xdr:sp>
    <xdr:clientData/>
  </xdr:twoCellAnchor>
  <xdr:twoCellAnchor>
    <xdr:from>
      <xdr:col>5</xdr:col>
      <xdr:colOff>9525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6" name="Text Box 44"/>
        <xdr:cNvSpPr txBox="1">
          <a:spLocks noChangeArrowheads="1"/>
        </xdr:cNvSpPr>
      </xdr:nvSpPr>
      <xdr:spPr>
        <a:xfrm>
          <a:off x="2895600" y="542925"/>
          <a:ext cx="2752725" cy="152400"/>
        </a:xfrm>
        <a:prstGeom prst="rect">
          <a:avLst/>
        </a:prstGeom>
        <a:gradFill rotWithShape="1">
          <a:gsLst>
            <a:gs pos="0">
              <a:srgbClr val="460000"/>
            </a:gs>
            <a:gs pos="50000">
              <a:srgbClr val="FF0000"/>
            </a:gs>
            <a:gs pos="100000">
              <a:srgbClr val="46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FIND THE LENGTH FOR A BALANCE PLUG  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10</xdr:col>
      <xdr:colOff>0</xdr:colOff>
      <xdr:row>18</xdr:row>
      <xdr:rowOff>0</xdr:rowOff>
    </xdr:to>
    <xdr:sp>
      <xdr:nvSpPr>
        <xdr:cNvPr id="7" name="Text Box 45"/>
        <xdr:cNvSpPr txBox="1">
          <a:spLocks noChangeArrowheads="1"/>
        </xdr:cNvSpPr>
      </xdr:nvSpPr>
      <xdr:spPr>
        <a:xfrm>
          <a:off x="2895600" y="2543175"/>
          <a:ext cx="2752725" cy="142875"/>
        </a:xfrm>
        <a:prstGeom prst="rect">
          <a:avLst/>
        </a:prstGeom>
        <a:gradFill rotWithShape="1">
          <a:gsLst>
            <a:gs pos="0">
              <a:srgbClr val="460000"/>
            </a:gs>
            <a:gs pos="50000">
              <a:srgbClr val="FF0000"/>
            </a:gs>
            <a:gs pos="100000">
              <a:srgbClr val="46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MUD WEIGHT TO MAINTAIN BHP WITHOUT RISER</a:t>
          </a:r>
        </a:p>
      </xdr:txBody>
    </xdr:sp>
    <xdr:clientData/>
  </xdr:twoCellAnchor>
  <xdr:twoCellAnchor>
    <xdr:from>
      <xdr:col>0</xdr:col>
      <xdr:colOff>9525</xdr:colOff>
      <xdr:row>35</xdr:row>
      <xdr:rowOff>9525</xdr:rowOff>
    </xdr:from>
    <xdr:to>
      <xdr:col>4</xdr:col>
      <xdr:colOff>0</xdr:colOff>
      <xdr:row>36</xdr:row>
      <xdr:rowOff>0</xdr:rowOff>
    </xdr:to>
    <xdr:sp>
      <xdr:nvSpPr>
        <xdr:cNvPr id="8" name="Text Box 46"/>
        <xdr:cNvSpPr txBox="1">
          <a:spLocks noChangeArrowheads="1"/>
        </xdr:cNvSpPr>
      </xdr:nvSpPr>
      <xdr:spPr>
        <a:xfrm>
          <a:off x="9525" y="5324475"/>
          <a:ext cx="2771775" cy="142875"/>
        </a:xfrm>
        <a:prstGeom prst="rect">
          <a:avLst/>
        </a:prstGeom>
        <a:gradFill rotWithShape="1">
          <a:gsLst>
            <a:gs pos="0">
              <a:srgbClr val="460000"/>
            </a:gs>
            <a:gs pos="50000">
              <a:srgbClr val="FF0000"/>
            </a:gs>
            <a:gs pos="100000">
              <a:srgbClr val="46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DIFFERENTIAL TEST LINER TOP</a:t>
          </a:r>
        </a:p>
      </xdr:txBody>
    </xdr:sp>
    <xdr:clientData/>
  </xdr:twoCellAnchor>
  <xdr:twoCellAnchor>
    <xdr:from>
      <xdr:col>5</xdr:col>
      <xdr:colOff>9525</xdr:colOff>
      <xdr:row>39</xdr:row>
      <xdr:rowOff>9525</xdr:rowOff>
    </xdr:from>
    <xdr:to>
      <xdr:col>10</xdr:col>
      <xdr:colOff>0</xdr:colOff>
      <xdr:row>40</xdr:row>
      <xdr:rowOff>0</xdr:rowOff>
    </xdr:to>
    <xdr:sp>
      <xdr:nvSpPr>
        <xdr:cNvPr id="9" name="Text Box 47"/>
        <xdr:cNvSpPr txBox="1">
          <a:spLocks noChangeArrowheads="1"/>
        </xdr:cNvSpPr>
      </xdr:nvSpPr>
      <xdr:spPr>
        <a:xfrm>
          <a:off x="2895600" y="5934075"/>
          <a:ext cx="2752725" cy="142875"/>
        </a:xfrm>
        <a:prstGeom prst="rect">
          <a:avLst/>
        </a:prstGeom>
        <a:gradFill rotWithShape="1">
          <a:gsLst>
            <a:gs pos="0">
              <a:srgbClr val="460000"/>
            </a:gs>
            <a:gs pos="50000">
              <a:srgbClr val="FF0000"/>
            </a:gs>
            <a:gs pos="100000">
              <a:srgbClr val="46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WATER CUSHION TO PERFORATE UNDERBALANCE</a:t>
          </a:r>
        </a:p>
      </xdr:txBody>
    </xdr:sp>
    <xdr:clientData/>
  </xdr:twoCellAnchor>
  <xdr:twoCellAnchor>
    <xdr:from>
      <xdr:col>5</xdr:col>
      <xdr:colOff>9525</xdr:colOff>
      <xdr:row>46</xdr:row>
      <xdr:rowOff>9525</xdr:rowOff>
    </xdr:from>
    <xdr:to>
      <xdr:col>10</xdr:col>
      <xdr:colOff>0</xdr:colOff>
      <xdr:row>47</xdr:row>
      <xdr:rowOff>0</xdr:rowOff>
    </xdr:to>
    <xdr:sp>
      <xdr:nvSpPr>
        <xdr:cNvPr id="10" name="Text Box 48"/>
        <xdr:cNvSpPr txBox="1">
          <a:spLocks noChangeArrowheads="1"/>
        </xdr:cNvSpPr>
      </xdr:nvSpPr>
      <xdr:spPr>
        <a:xfrm>
          <a:off x="2895600" y="7019925"/>
          <a:ext cx="2752725" cy="142875"/>
        </a:xfrm>
        <a:prstGeom prst="rect">
          <a:avLst/>
        </a:prstGeom>
        <a:gradFill rotWithShape="1">
          <a:gsLst>
            <a:gs pos="0">
              <a:srgbClr val="460000"/>
            </a:gs>
            <a:gs pos="50000">
              <a:srgbClr val="FF0000"/>
            </a:gs>
            <a:gs pos="100000">
              <a:srgbClr val="46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REQUIREMENTS TO MIX KCL</a:t>
          </a:r>
        </a:p>
      </xdr:txBody>
    </xdr:sp>
    <xdr:clientData/>
  </xdr:twoCellAnchor>
  <xdr:twoCellAnchor>
    <xdr:from>
      <xdr:col>5</xdr:col>
      <xdr:colOff>9525</xdr:colOff>
      <xdr:row>53</xdr:row>
      <xdr:rowOff>9525</xdr:rowOff>
    </xdr:from>
    <xdr:to>
      <xdr:col>10</xdr:col>
      <xdr:colOff>0</xdr:colOff>
      <xdr:row>54</xdr:row>
      <xdr:rowOff>0</xdr:rowOff>
    </xdr:to>
    <xdr:sp>
      <xdr:nvSpPr>
        <xdr:cNvPr id="11" name="Text Box 49"/>
        <xdr:cNvSpPr txBox="1">
          <a:spLocks noChangeArrowheads="1"/>
        </xdr:cNvSpPr>
      </xdr:nvSpPr>
      <xdr:spPr>
        <a:xfrm>
          <a:off x="2895600" y="8086725"/>
          <a:ext cx="2752725" cy="142875"/>
        </a:xfrm>
        <a:prstGeom prst="rect">
          <a:avLst/>
        </a:prstGeom>
        <a:gradFill rotWithShape="1">
          <a:gsLst>
            <a:gs pos="0">
              <a:srgbClr val="460000"/>
            </a:gs>
            <a:gs pos="50000">
              <a:srgbClr val="FF0000"/>
            </a:gs>
            <a:gs pos="100000">
              <a:srgbClr val="46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BUOYANCY EFFECT ON BHA</a:t>
          </a:r>
        </a:p>
      </xdr:txBody>
    </xdr:sp>
    <xdr:clientData/>
  </xdr:twoCellAnchor>
  <xdr:twoCellAnchor>
    <xdr:from>
      <xdr:col>5</xdr:col>
      <xdr:colOff>9525</xdr:colOff>
      <xdr:row>59</xdr:row>
      <xdr:rowOff>9525</xdr:rowOff>
    </xdr:from>
    <xdr:to>
      <xdr:col>10</xdr:col>
      <xdr:colOff>0</xdr:colOff>
      <xdr:row>60</xdr:row>
      <xdr:rowOff>0</xdr:rowOff>
    </xdr:to>
    <xdr:sp>
      <xdr:nvSpPr>
        <xdr:cNvPr id="12" name="Text Box 50"/>
        <xdr:cNvSpPr txBox="1">
          <a:spLocks noChangeArrowheads="1"/>
        </xdr:cNvSpPr>
      </xdr:nvSpPr>
      <xdr:spPr>
        <a:xfrm>
          <a:off x="2895600" y="9001125"/>
          <a:ext cx="2752725" cy="142875"/>
        </a:xfrm>
        <a:prstGeom prst="rect">
          <a:avLst/>
        </a:prstGeom>
        <a:gradFill rotWithShape="1">
          <a:gsLst>
            <a:gs pos="0">
              <a:srgbClr val="460000"/>
            </a:gs>
            <a:gs pos="50000">
              <a:srgbClr val="FF0000"/>
            </a:gs>
            <a:gs pos="100000">
              <a:srgbClr val="46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MINIMUM PERMISSIBLE DRILL COLLAR SIZE</a:t>
          </a:r>
        </a:p>
      </xdr:txBody>
    </xdr:sp>
    <xdr:clientData/>
  </xdr:twoCellAnchor>
  <xdr:twoCellAnchor>
    <xdr:from>
      <xdr:col>0</xdr:col>
      <xdr:colOff>9525</xdr:colOff>
      <xdr:row>44</xdr:row>
      <xdr:rowOff>9525</xdr:rowOff>
    </xdr:from>
    <xdr:to>
      <xdr:col>4</xdr:col>
      <xdr:colOff>0</xdr:colOff>
      <xdr:row>45</xdr:row>
      <xdr:rowOff>0</xdr:rowOff>
    </xdr:to>
    <xdr:sp>
      <xdr:nvSpPr>
        <xdr:cNvPr id="13" name="Text Box 53"/>
        <xdr:cNvSpPr txBox="1">
          <a:spLocks noChangeArrowheads="1"/>
        </xdr:cNvSpPr>
      </xdr:nvSpPr>
      <xdr:spPr>
        <a:xfrm>
          <a:off x="9525" y="6696075"/>
          <a:ext cx="2771775" cy="161925"/>
        </a:xfrm>
        <a:prstGeom prst="rect">
          <a:avLst/>
        </a:prstGeom>
        <a:gradFill rotWithShape="1">
          <a:gsLst>
            <a:gs pos="0">
              <a:srgbClr val="460000"/>
            </a:gs>
            <a:gs pos="50000">
              <a:srgbClr val="FF0000"/>
            </a:gs>
            <a:gs pos="100000">
              <a:srgbClr val="46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Fluid Column to Remove to Perforate Underbalance</a:t>
          </a:r>
        </a:p>
      </xdr:txBody>
    </xdr:sp>
    <xdr:clientData/>
  </xdr:twoCellAnchor>
  <xdr:twoCellAnchor>
    <xdr:from>
      <xdr:col>5</xdr:col>
      <xdr:colOff>9525</xdr:colOff>
      <xdr:row>25</xdr:row>
      <xdr:rowOff>9525</xdr:rowOff>
    </xdr:from>
    <xdr:to>
      <xdr:col>7</xdr:col>
      <xdr:colOff>0</xdr:colOff>
      <xdr:row>26</xdr:row>
      <xdr:rowOff>0</xdr:rowOff>
    </xdr:to>
    <xdr:sp>
      <xdr:nvSpPr>
        <xdr:cNvPr id="14" name="Text Box 54"/>
        <xdr:cNvSpPr txBox="1">
          <a:spLocks noChangeArrowheads="1"/>
        </xdr:cNvSpPr>
      </xdr:nvSpPr>
      <xdr:spPr>
        <a:xfrm>
          <a:off x="2895600" y="3781425"/>
          <a:ext cx="1695450" cy="142875"/>
        </a:xfrm>
        <a:prstGeom prst="rect">
          <a:avLst/>
        </a:prstGeom>
        <a:gradFill rotWithShape="1">
          <a:gsLst>
            <a:gs pos="0">
              <a:srgbClr val="460000"/>
            </a:gs>
            <a:gs pos="50000">
              <a:srgbClr val="FF0000"/>
            </a:gs>
            <a:gs pos="100000">
              <a:srgbClr val="46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FIND A NEW TVD</a:t>
          </a:r>
        </a:p>
      </xdr:txBody>
    </xdr:sp>
    <xdr:clientData/>
  </xdr:twoCellAnchor>
  <xdr:twoCellAnchor>
    <xdr:from>
      <xdr:col>5</xdr:col>
      <xdr:colOff>9525</xdr:colOff>
      <xdr:row>32</xdr:row>
      <xdr:rowOff>9525</xdr:rowOff>
    </xdr:from>
    <xdr:to>
      <xdr:col>7</xdr:col>
      <xdr:colOff>0</xdr:colOff>
      <xdr:row>33</xdr:row>
      <xdr:rowOff>0</xdr:rowOff>
    </xdr:to>
    <xdr:sp>
      <xdr:nvSpPr>
        <xdr:cNvPr id="15" name="Text Box 55"/>
        <xdr:cNvSpPr txBox="1">
          <a:spLocks noChangeArrowheads="1"/>
        </xdr:cNvSpPr>
      </xdr:nvSpPr>
      <xdr:spPr>
        <a:xfrm>
          <a:off x="2895600" y="4867275"/>
          <a:ext cx="1695450" cy="142875"/>
        </a:xfrm>
        <a:prstGeom prst="rect">
          <a:avLst/>
        </a:prstGeom>
        <a:gradFill rotWithShape="1">
          <a:gsLst>
            <a:gs pos="0">
              <a:srgbClr val="460000"/>
            </a:gs>
            <a:gs pos="50000">
              <a:srgbClr val="FF0000"/>
            </a:gs>
            <a:gs pos="100000">
              <a:srgbClr val="46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FIND A NEW MD</a:t>
          </a:r>
        </a:p>
      </xdr:txBody>
    </xdr:sp>
    <xdr:clientData/>
  </xdr:twoCellAnchor>
  <xdr:twoCellAnchor>
    <xdr:from>
      <xdr:col>8</xdr:col>
      <xdr:colOff>9525</xdr:colOff>
      <xdr:row>25</xdr:row>
      <xdr:rowOff>9525</xdr:rowOff>
    </xdr:from>
    <xdr:to>
      <xdr:col>10</xdr:col>
      <xdr:colOff>0</xdr:colOff>
      <xdr:row>26</xdr:row>
      <xdr:rowOff>0</xdr:rowOff>
    </xdr:to>
    <xdr:sp>
      <xdr:nvSpPr>
        <xdr:cNvPr id="16" name="Text Box 56"/>
        <xdr:cNvSpPr txBox="1">
          <a:spLocks noChangeArrowheads="1"/>
        </xdr:cNvSpPr>
      </xdr:nvSpPr>
      <xdr:spPr>
        <a:xfrm>
          <a:off x="4686300" y="3781425"/>
          <a:ext cx="962025" cy="142875"/>
        </a:xfrm>
        <a:prstGeom prst="rect">
          <a:avLst/>
        </a:prstGeom>
        <a:gradFill rotWithShape="1">
          <a:gsLst>
            <a:gs pos="0">
              <a:srgbClr val="460000"/>
            </a:gs>
            <a:gs pos="50000">
              <a:srgbClr val="FF0000"/>
            </a:gs>
            <a:gs pos="100000">
              <a:srgbClr val="46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Find New TVD "X"</a:t>
          </a:r>
        </a:p>
      </xdr:txBody>
    </xdr:sp>
    <xdr:clientData/>
  </xdr:twoCellAnchor>
  <xdr:twoCellAnchor>
    <xdr:from>
      <xdr:col>8</xdr:col>
      <xdr:colOff>9525</xdr:colOff>
      <xdr:row>26</xdr:row>
      <xdr:rowOff>9525</xdr:rowOff>
    </xdr:from>
    <xdr:to>
      <xdr:col>9</xdr:col>
      <xdr:colOff>0</xdr:colOff>
      <xdr:row>27</xdr:row>
      <xdr:rowOff>0</xdr:rowOff>
    </xdr:to>
    <xdr:sp>
      <xdr:nvSpPr>
        <xdr:cNvPr id="17" name="Text Box 57"/>
        <xdr:cNvSpPr txBox="1">
          <a:spLocks noChangeArrowheads="1"/>
        </xdr:cNvSpPr>
      </xdr:nvSpPr>
      <xdr:spPr>
        <a:xfrm>
          <a:off x="4686300" y="3933825"/>
          <a:ext cx="457200" cy="142875"/>
        </a:xfrm>
        <a:prstGeom prst="rect">
          <a:avLst/>
        </a:prstGeom>
        <a:gradFill rotWithShape="1">
          <a:gsLst>
            <a:gs pos="0">
              <a:srgbClr val="460000"/>
            </a:gs>
            <a:gs pos="50000">
              <a:srgbClr val="FF0000"/>
            </a:gs>
            <a:gs pos="100000">
              <a:srgbClr val="46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TVD</a:t>
          </a:r>
        </a:p>
      </xdr:txBody>
    </xdr:sp>
    <xdr:clientData/>
  </xdr:twoCellAnchor>
  <xdr:twoCellAnchor>
    <xdr:from>
      <xdr:col>9</xdr:col>
      <xdr:colOff>9525</xdr:colOff>
      <xdr:row>26</xdr:row>
      <xdr:rowOff>9525</xdr:rowOff>
    </xdr:from>
    <xdr:to>
      <xdr:col>10</xdr:col>
      <xdr:colOff>0</xdr:colOff>
      <xdr:row>27</xdr:row>
      <xdr:rowOff>0</xdr:rowOff>
    </xdr:to>
    <xdr:sp>
      <xdr:nvSpPr>
        <xdr:cNvPr id="18" name="Text Box 58"/>
        <xdr:cNvSpPr txBox="1">
          <a:spLocks noChangeArrowheads="1"/>
        </xdr:cNvSpPr>
      </xdr:nvSpPr>
      <xdr:spPr>
        <a:xfrm>
          <a:off x="5153025" y="3933825"/>
          <a:ext cx="495300" cy="142875"/>
        </a:xfrm>
        <a:prstGeom prst="rect">
          <a:avLst/>
        </a:prstGeom>
        <a:gradFill rotWithShape="1">
          <a:gsLst>
            <a:gs pos="0">
              <a:srgbClr val="460000"/>
            </a:gs>
            <a:gs pos="50000">
              <a:srgbClr val="FF0000"/>
            </a:gs>
            <a:gs pos="100000">
              <a:srgbClr val="46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MD</a:t>
          </a:r>
        </a:p>
      </xdr:txBody>
    </xdr:sp>
    <xdr:clientData/>
  </xdr:twoCellAnchor>
  <xdr:twoCellAnchor>
    <xdr:from>
      <xdr:col>8</xdr:col>
      <xdr:colOff>9525</xdr:colOff>
      <xdr:row>33</xdr:row>
      <xdr:rowOff>9525</xdr:rowOff>
    </xdr:from>
    <xdr:to>
      <xdr:col>9</xdr:col>
      <xdr:colOff>0</xdr:colOff>
      <xdr:row>34</xdr:row>
      <xdr:rowOff>0</xdr:rowOff>
    </xdr:to>
    <xdr:sp>
      <xdr:nvSpPr>
        <xdr:cNvPr id="19" name="Text Box 59"/>
        <xdr:cNvSpPr txBox="1">
          <a:spLocks noChangeArrowheads="1"/>
        </xdr:cNvSpPr>
      </xdr:nvSpPr>
      <xdr:spPr>
        <a:xfrm>
          <a:off x="4686300" y="5019675"/>
          <a:ext cx="457200" cy="142875"/>
        </a:xfrm>
        <a:prstGeom prst="rect">
          <a:avLst/>
        </a:prstGeom>
        <a:gradFill rotWithShape="1">
          <a:gsLst>
            <a:gs pos="0">
              <a:srgbClr val="460000"/>
            </a:gs>
            <a:gs pos="50000">
              <a:srgbClr val="FF0000"/>
            </a:gs>
            <a:gs pos="100000">
              <a:srgbClr val="46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MD</a:t>
          </a:r>
        </a:p>
      </xdr:txBody>
    </xdr:sp>
    <xdr:clientData/>
  </xdr:twoCellAnchor>
  <xdr:twoCellAnchor>
    <xdr:from>
      <xdr:col>9</xdr:col>
      <xdr:colOff>9525</xdr:colOff>
      <xdr:row>33</xdr:row>
      <xdr:rowOff>9525</xdr:rowOff>
    </xdr:from>
    <xdr:to>
      <xdr:col>10</xdr:col>
      <xdr:colOff>0</xdr:colOff>
      <xdr:row>34</xdr:row>
      <xdr:rowOff>0</xdr:rowOff>
    </xdr:to>
    <xdr:sp>
      <xdr:nvSpPr>
        <xdr:cNvPr id="20" name="Text Box 60"/>
        <xdr:cNvSpPr txBox="1">
          <a:spLocks noChangeArrowheads="1"/>
        </xdr:cNvSpPr>
      </xdr:nvSpPr>
      <xdr:spPr>
        <a:xfrm>
          <a:off x="5153025" y="5019675"/>
          <a:ext cx="495300" cy="142875"/>
        </a:xfrm>
        <a:prstGeom prst="rect">
          <a:avLst/>
        </a:prstGeom>
        <a:gradFill rotWithShape="1">
          <a:gsLst>
            <a:gs pos="0">
              <a:srgbClr val="460000"/>
            </a:gs>
            <a:gs pos="50000">
              <a:srgbClr val="FF0000"/>
            </a:gs>
            <a:gs pos="100000">
              <a:srgbClr val="46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TVD</a:t>
          </a:r>
        </a:p>
      </xdr:txBody>
    </xdr:sp>
    <xdr:clientData/>
  </xdr:twoCellAnchor>
  <xdr:twoCellAnchor>
    <xdr:from>
      <xdr:col>8</xdr:col>
      <xdr:colOff>9525</xdr:colOff>
      <xdr:row>32</xdr:row>
      <xdr:rowOff>9525</xdr:rowOff>
    </xdr:from>
    <xdr:to>
      <xdr:col>10</xdr:col>
      <xdr:colOff>0</xdr:colOff>
      <xdr:row>33</xdr:row>
      <xdr:rowOff>0</xdr:rowOff>
    </xdr:to>
    <xdr:sp>
      <xdr:nvSpPr>
        <xdr:cNvPr id="21" name="Text Box 61"/>
        <xdr:cNvSpPr txBox="1">
          <a:spLocks noChangeArrowheads="1"/>
        </xdr:cNvSpPr>
      </xdr:nvSpPr>
      <xdr:spPr>
        <a:xfrm>
          <a:off x="4686300" y="4867275"/>
          <a:ext cx="962025" cy="142875"/>
        </a:xfrm>
        <a:prstGeom prst="rect">
          <a:avLst/>
        </a:prstGeom>
        <a:gradFill rotWithShape="1">
          <a:gsLst>
            <a:gs pos="0">
              <a:srgbClr val="460000"/>
            </a:gs>
            <a:gs pos="50000">
              <a:srgbClr val="FF0000"/>
            </a:gs>
            <a:gs pos="100000">
              <a:srgbClr val="46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Find New MD "Y"</a:t>
          </a:r>
        </a:p>
      </xdr:txBody>
    </xdr:sp>
    <xdr:clientData/>
  </xdr:twoCellAnchor>
  <xdr:twoCellAnchor>
    <xdr:from>
      <xdr:col>5</xdr:col>
      <xdr:colOff>9525</xdr:colOff>
      <xdr:row>11</xdr:row>
      <xdr:rowOff>9525</xdr:rowOff>
    </xdr:from>
    <xdr:to>
      <xdr:col>10</xdr:col>
      <xdr:colOff>0</xdr:colOff>
      <xdr:row>12</xdr:row>
      <xdr:rowOff>0</xdr:rowOff>
    </xdr:to>
    <xdr:sp>
      <xdr:nvSpPr>
        <xdr:cNvPr id="22" name="Text Box 62"/>
        <xdr:cNvSpPr txBox="1">
          <a:spLocks noChangeArrowheads="1"/>
        </xdr:cNvSpPr>
      </xdr:nvSpPr>
      <xdr:spPr>
        <a:xfrm>
          <a:off x="2895600" y="1628775"/>
          <a:ext cx="2752725" cy="142875"/>
        </a:xfrm>
        <a:prstGeom prst="rect">
          <a:avLst/>
        </a:prstGeom>
        <a:gradFill rotWithShape="1">
          <a:gsLst>
            <a:gs pos="0">
              <a:srgbClr val="0099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F2F2F2"/>
              </a:solidFill>
              <a:latin typeface="Arial"/>
              <a:ea typeface="Arial"/>
              <a:cs typeface="Arial"/>
            </a:rPr>
            <a:t>SOLUTION</a:t>
          </a:r>
        </a:p>
      </xdr:txBody>
    </xdr:sp>
    <xdr:clientData/>
  </xdr:twoCellAnchor>
  <xdr:twoCellAnchor>
    <xdr:from>
      <xdr:col>0</xdr:col>
      <xdr:colOff>9525</xdr:colOff>
      <xdr:row>24</xdr:row>
      <xdr:rowOff>9525</xdr:rowOff>
    </xdr:from>
    <xdr:to>
      <xdr:col>4</xdr:col>
      <xdr:colOff>0</xdr:colOff>
      <xdr:row>24</xdr:row>
      <xdr:rowOff>142875</xdr:rowOff>
    </xdr:to>
    <xdr:sp>
      <xdr:nvSpPr>
        <xdr:cNvPr id="23" name="Text Box 63"/>
        <xdr:cNvSpPr txBox="1">
          <a:spLocks noChangeArrowheads="1"/>
        </xdr:cNvSpPr>
      </xdr:nvSpPr>
      <xdr:spPr>
        <a:xfrm>
          <a:off x="9525" y="3629025"/>
          <a:ext cx="2771775" cy="133350"/>
        </a:xfrm>
        <a:prstGeom prst="rect">
          <a:avLst/>
        </a:prstGeom>
        <a:gradFill rotWithShape="1">
          <a:gsLst>
            <a:gs pos="0">
              <a:srgbClr val="0099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F2F2F2"/>
              </a:solidFill>
              <a:latin typeface="Arial"/>
              <a:ea typeface="Arial"/>
              <a:cs typeface="Arial"/>
            </a:rPr>
            <a:t>KILL CALCULATIONS</a:t>
          </a:r>
        </a:p>
      </xdr:txBody>
    </xdr:sp>
    <xdr:clientData/>
  </xdr:twoCellAnchor>
  <xdr:twoCellAnchor>
    <xdr:from>
      <xdr:col>0</xdr:col>
      <xdr:colOff>9525</xdr:colOff>
      <xdr:row>69</xdr:row>
      <xdr:rowOff>9525</xdr:rowOff>
    </xdr:from>
    <xdr:to>
      <xdr:col>10</xdr:col>
      <xdr:colOff>0</xdr:colOff>
      <xdr:row>70</xdr:row>
      <xdr:rowOff>0</xdr:rowOff>
    </xdr:to>
    <xdr:sp>
      <xdr:nvSpPr>
        <xdr:cNvPr id="24" name="Text Box 65"/>
        <xdr:cNvSpPr txBox="1">
          <a:spLocks noChangeArrowheads="1"/>
        </xdr:cNvSpPr>
      </xdr:nvSpPr>
      <xdr:spPr>
        <a:xfrm>
          <a:off x="9525" y="10525125"/>
          <a:ext cx="5638800" cy="1428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THE END</a:t>
          </a:r>
        </a:p>
      </xdr:txBody>
    </xdr:sp>
    <xdr:clientData/>
  </xdr:twoCellAnchor>
  <xdr:twoCellAnchor>
    <xdr:from>
      <xdr:col>0</xdr:col>
      <xdr:colOff>0</xdr:colOff>
      <xdr:row>57</xdr:row>
      <xdr:rowOff>9525</xdr:rowOff>
    </xdr:from>
    <xdr:to>
      <xdr:col>4</xdr:col>
      <xdr:colOff>0</xdr:colOff>
      <xdr:row>58</xdr:row>
      <xdr:rowOff>0</xdr:rowOff>
    </xdr:to>
    <xdr:sp>
      <xdr:nvSpPr>
        <xdr:cNvPr id="25" name="Text Box 67"/>
        <xdr:cNvSpPr txBox="1">
          <a:spLocks noChangeArrowheads="1"/>
        </xdr:cNvSpPr>
      </xdr:nvSpPr>
      <xdr:spPr>
        <a:xfrm>
          <a:off x="0" y="8696325"/>
          <a:ext cx="2781300" cy="142875"/>
        </a:xfrm>
        <a:prstGeom prst="rect">
          <a:avLst/>
        </a:prstGeom>
        <a:gradFill rotWithShape="1">
          <a:gsLst>
            <a:gs pos="0">
              <a:srgbClr val="460000"/>
            </a:gs>
            <a:gs pos="50000">
              <a:srgbClr val="FF0000"/>
            </a:gs>
            <a:gs pos="100000">
              <a:srgbClr val="460000"/>
            </a:gs>
          </a:gsLst>
          <a:lin ang="5400000" scaled="1"/>
        </a:gradFill>
        <a:ln w="31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TEMPERATURE CONVERSION </a:t>
          </a:r>
        </a:p>
      </xdr:txBody>
    </xdr:sp>
    <xdr:clientData/>
  </xdr:twoCellAnchor>
  <xdr:twoCellAnchor>
    <xdr:from>
      <xdr:col>0</xdr:col>
      <xdr:colOff>9525</xdr:colOff>
      <xdr:row>52</xdr:row>
      <xdr:rowOff>9525</xdr:rowOff>
    </xdr:from>
    <xdr:to>
      <xdr:col>4</xdr:col>
      <xdr:colOff>0</xdr:colOff>
      <xdr:row>53</xdr:row>
      <xdr:rowOff>0</xdr:rowOff>
    </xdr:to>
    <xdr:sp>
      <xdr:nvSpPr>
        <xdr:cNvPr id="26" name="Text Box 68"/>
        <xdr:cNvSpPr txBox="1">
          <a:spLocks noChangeArrowheads="1"/>
        </xdr:cNvSpPr>
      </xdr:nvSpPr>
      <xdr:spPr>
        <a:xfrm>
          <a:off x="9525" y="7934325"/>
          <a:ext cx="2771775" cy="142875"/>
        </a:xfrm>
        <a:prstGeom prst="rect">
          <a:avLst/>
        </a:prstGeom>
        <a:gradFill rotWithShape="1">
          <a:gsLst>
            <a:gs pos="0">
              <a:srgbClr val="460000"/>
            </a:gs>
            <a:gs pos="50000">
              <a:srgbClr val="FF0000"/>
            </a:gs>
            <a:gs pos="100000">
              <a:srgbClr val="460000"/>
            </a:gs>
          </a:gsLst>
          <a:lin ang="5400000" scaled="1"/>
        </a:gradFill>
        <a:ln w="31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AVERAGE HOLE SIZE</a:t>
          </a:r>
        </a:p>
      </xdr:txBody>
    </xdr:sp>
    <xdr:clientData/>
  </xdr:twoCellAnchor>
  <xdr:twoCellAnchor>
    <xdr:from>
      <xdr:col>0</xdr:col>
      <xdr:colOff>9525</xdr:colOff>
      <xdr:row>63</xdr:row>
      <xdr:rowOff>9525</xdr:rowOff>
    </xdr:from>
    <xdr:to>
      <xdr:col>4</xdr:col>
      <xdr:colOff>0</xdr:colOff>
      <xdr:row>64</xdr:row>
      <xdr:rowOff>0</xdr:rowOff>
    </xdr:to>
    <xdr:sp>
      <xdr:nvSpPr>
        <xdr:cNvPr id="27" name="Text Box 71"/>
        <xdr:cNvSpPr txBox="1">
          <a:spLocks noChangeArrowheads="1"/>
        </xdr:cNvSpPr>
      </xdr:nvSpPr>
      <xdr:spPr>
        <a:xfrm>
          <a:off x="9525" y="9610725"/>
          <a:ext cx="2771775" cy="142875"/>
        </a:xfrm>
        <a:prstGeom prst="rect">
          <a:avLst/>
        </a:prstGeom>
        <a:gradFill rotWithShape="1">
          <a:gsLst>
            <a:gs pos="0">
              <a:srgbClr val="E642CF"/>
            </a:gs>
            <a:gs pos="100000">
              <a:srgbClr val="3F123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700" b="1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A GOOD CEMENT PLUG SHOULD ...</a:t>
          </a:r>
        </a:p>
      </xdr:txBody>
    </xdr:sp>
    <xdr:clientData/>
  </xdr:twoCellAnchor>
  <xdr:twoCellAnchor>
    <xdr:from>
      <xdr:col>0</xdr:col>
      <xdr:colOff>133350</xdr:colOff>
      <xdr:row>70</xdr:row>
      <xdr:rowOff>57150</xdr:rowOff>
    </xdr:from>
    <xdr:to>
      <xdr:col>9</xdr:col>
      <xdr:colOff>323850</xdr:colOff>
      <xdr:row>71</xdr:row>
      <xdr:rowOff>47625</xdr:rowOff>
    </xdr:to>
    <xdr:sp>
      <xdr:nvSpPr>
        <xdr:cNvPr id="28" name="Text Box 72"/>
        <xdr:cNvSpPr txBox="1">
          <a:spLocks noChangeArrowheads="1"/>
        </xdr:cNvSpPr>
      </xdr:nvSpPr>
      <xdr:spPr>
        <a:xfrm>
          <a:off x="133350" y="10725150"/>
          <a:ext cx="5334000" cy="142875"/>
        </a:xfrm>
        <a:prstGeom prst="rect">
          <a:avLst/>
        </a:prstGeom>
        <a:gradFill rotWithShape="1">
          <a:gsLst>
            <a:gs pos="0">
              <a:srgbClr val="D1C39F"/>
            </a:gs>
            <a:gs pos="35001">
              <a:srgbClr val="F0EBD5"/>
            </a:gs>
            <a:gs pos="100000">
              <a:srgbClr val="FFEFD1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</a:t>
          </a:r>
          <a:r>
            <a:rPr lang="en-US" cap="none" sz="700" b="0" i="0" u="none" baseline="0">
              <a:solidFill>
                <a:srgbClr val="FF0066"/>
              </a:solidFill>
              <a:latin typeface="Arial"/>
              <a:ea typeface="Arial"/>
              <a:cs typeface="Arial"/>
            </a:rPr>
            <a:t>red triangle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the upper right corner of a cell signifies a user comment.  Move cursor over cell for viewing.</a:t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10</xdr:col>
      <xdr:colOff>0</xdr:colOff>
      <xdr:row>65</xdr:row>
      <xdr:rowOff>0</xdr:rowOff>
    </xdr:to>
    <xdr:sp>
      <xdr:nvSpPr>
        <xdr:cNvPr id="29" name="Text Box 75"/>
        <xdr:cNvSpPr txBox="1">
          <a:spLocks noChangeArrowheads="1"/>
        </xdr:cNvSpPr>
      </xdr:nvSpPr>
      <xdr:spPr>
        <a:xfrm>
          <a:off x="2895600" y="9763125"/>
          <a:ext cx="2752725" cy="142875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E6E6E6"/>
              </a:solidFill>
              <a:latin typeface="Arial"/>
              <a:ea typeface="Arial"/>
              <a:cs typeface="Arial"/>
            </a:rPr>
            <a:t>CAPACITY OF RECTANGULAR MUD PIT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showGridLines="0" tabSelected="1" zoomScale="135" zoomScaleNormal="135" zoomScalePageLayoutView="0" workbookViewId="0" topLeftCell="A1">
      <selection activeCell="B3" sqref="B3"/>
    </sheetView>
  </sheetViews>
  <sheetFormatPr defaultColWidth="9.140625" defaultRowHeight="12"/>
  <cols>
    <col min="1" max="1" width="19.57421875" style="0" customWidth="1"/>
    <col min="2" max="2" width="6.57421875" style="0" customWidth="1"/>
    <col min="3" max="3" width="7.57421875" style="0" customWidth="1"/>
    <col min="4" max="4" width="8.00390625" style="0" customWidth="1"/>
    <col min="5" max="5" width="1.57421875" style="24" customWidth="1"/>
    <col min="6" max="6" width="16.421875" style="0" customWidth="1"/>
    <col min="8" max="8" width="1.28515625" style="0" customWidth="1"/>
    <col min="9" max="9" width="7.00390625" style="0" customWidth="1"/>
    <col min="10" max="10" width="7.57421875" style="0" customWidth="1"/>
    <col min="21" max="22" width="7.7109375" style="0" customWidth="1"/>
  </cols>
  <sheetData>
    <row r="1" spans="1:10" ht="12.75" customHeight="1">
      <c r="A1" s="208" t="s">
        <v>0</v>
      </c>
      <c r="B1" s="209"/>
      <c r="C1" s="210"/>
      <c r="D1" s="210"/>
      <c r="E1" s="211"/>
      <c r="F1" s="212"/>
      <c r="G1" s="212"/>
      <c r="H1" s="212"/>
      <c r="I1" s="212"/>
      <c r="J1" s="212"/>
    </row>
    <row r="2" spans="1:10" ht="12.75" customHeight="1">
      <c r="A2" s="208" t="s">
        <v>1</v>
      </c>
      <c r="B2" s="209"/>
      <c r="C2" s="210"/>
      <c r="D2" s="210"/>
      <c r="E2" s="211"/>
      <c r="F2" s="212"/>
      <c r="G2" s="212"/>
      <c r="H2" s="212"/>
      <c r="I2" s="212"/>
      <c r="J2" s="212"/>
    </row>
    <row r="3" spans="1:10" ht="12.75" customHeight="1">
      <c r="A3" s="208" t="s">
        <v>2</v>
      </c>
      <c r="B3" s="213" t="str">
        <f ca="1">TEXT(NOW(),("mmmm d, yyyy"))</f>
        <v>December 31, 2012</v>
      </c>
      <c r="C3" s="210"/>
      <c r="D3" s="210"/>
      <c r="E3" s="211"/>
      <c r="F3" s="212"/>
      <c r="G3" s="212"/>
      <c r="H3" s="212"/>
      <c r="I3" s="212"/>
      <c r="J3" s="212"/>
    </row>
    <row r="4" spans="1:10" ht="3.7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</row>
    <row r="5" spans="1:10" ht="12.75" customHeight="1">
      <c r="A5" s="30"/>
      <c r="B5" s="31"/>
      <c r="C5" s="31"/>
      <c r="D5" s="32"/>
      <c r="E5" s="214">
        <v>0</v>
      </c>
      <c r="F5" s="33"/>
      <c r="G5" s="34"/>
      <c r="H5" s="28"/>
      <c r="I5" s="28"/>
      <c r="J5" s="29"/>
    </row>
    <row r="6" spans="1:10" ht="12.75" customHeight="1">
      <c r="A6" s="197" t="s">
        <v>3</v>
      </c>
      <c r="B6" s="57"/>
      <c r="C6" s="57"/>
      <c r="D6" s="166">
        <v>0.0615</v>
      </c>
      <c r="E6" s="212"/>
      <c r="F6" s="201" t="s">
        <v>74</v>
      </c>
      <c r="G6" s="69"/>
      <c r="H6" s="69"/>
      <c r="I6" s="69"/>
      <c r="J6" s="163">
        <v>9.875</v>
      </c>
    </row>
    <row r="7" spans="1:10" ht="12" customHeight="1">
      <c r="A7" s="203" t="s">
        <v>112</v>
      </c>
      <c r="B7" s="65"/>
      <c r="C7" s="65"/>
      <c r="D7" s="167">
        <v>11131</v>
      </c>
      <c r="E7" s="212"/>
      <c r="F7" s="203" t="s">
        <v>4</v>
      </c>
      <c r="G7" s="70"/>
      <c r="H7" s="70"/>
      <c r="I7" s="70"/>
      <c r="J7" s="164">
        <v>5</v>
      </c>
    </row>
    <row r="8" spans="1:10" ht="12" customHeight="1">
      <c r="A8" s="206" t="s">
        <v>113</v>
      </c>
      <c r="B8" s="59"/>
      <c r="C8" s="59"/>
      <c r="D8" s="167">
        <v>11020</v>
      </c>
      <c r="E8" s="212"/>
      <c r="F8" s="203" t="s">
        <v>5</v>
      </c>
      <c r="G8" s="70"/>
      <c r="H8" s="70"/>
      <c r="I8" s="70"/>
      <c r="J8" s="164">
        <v>4.276</v>
      </c>
    </row>
    <row r="9" spans="1:10" ht="12" customHeight="1">
      <c r="A9" s="203" t="s">
        <v>6</v>
      </c>
      <c r="B9" s="65"/>
      <c r="C9" s="65"/>
      <c r="D9" s="164">
        <v>6.5</v>
      </c>
      <c r="E9" s="212"/>
      <c r="F9" s="203" t="s">
        <v>83</v>
      </c>
      <c r="G9" s="70"/>
      <c r="H9" s="70"/>
      <c r="I9" s="70"/>
      <c r="J9" s="164">
        <v>200</v>
      </c>
    </row>
    <row r="10" spans="1:10" ht="12" customHeight="1">
      <c r="A10" s="203" t="s">
        <v>114</v>
      </c>
      <c r="B10" s="65"/>
      <c r="C10" s="65"/>
      <c r="D10" s="167">
        <v>10405</v>
      </c>
      <c r="E10" s="212"/>
      <c r="F10" s="203" t="s">
        <v>84</v>
      </c>
      <c r="G10" s="70"/>
      <c r="H10" s="70"/>
      <c r="I10" s="70"/>
      <c r="J10" s="164">
        <v>1.32</v>
      </c>
    </row>
    <row r="11" spans="1:10" ht="12" customHeight="1">
      <c r="A11" s="203" t="s">
        <v>115</v>
      </c>
      <c r="B11" s="65"/>
      <c r="C11" s="65"/>
      <c r="D11" s="164">
        <v>6.853</v>
      </c>
      <c r="E11" s="212"/>
      <c r="F11" s="204" t="s">
        <v>7</v>
      </c>
      <c r="G11" s="71"/>
      <c r="H11" s="71"/>
      <c r="I11" s="71"/>
      <c r="J11" s="165">
        <v>9000</v>
      </c>
    </row>
    <row r="12" spans="1:10" ht="12" customHeight="1">
      <c r="A12" s="203" t="s">
        <v>104</v>
      </c>
      <c r="B12" s="65"/>
      <c r="C12" s="65"/>
      <c r="D12" s="167">
        <v>9675</v>
      </c>
      <c r="E12" s="212"/>
      <c r="F12" s="50"/>
      <c r="G12" s="49"/>
      <c r="H12" s="49"/>
      <c r="I12" s="49"/>
      <c r="J12" s="51"/>
    </row>
    <row r="13" spans="1:10" ht="12" customHeight="1">
      <c r="A13" s="203" t="s">
        <v>105</v>
      </c>
      <c r="B13" s="65"/>
      <c r="C13" s="65"/>
      <c r="D13" s="164">
        <v>4</v>
      </c>
      <c r="E13" s="212"/>
      <c r="F13" s="108" t="s">
        <v>8</v>
      </c>
      <c r="G13" s="109"/>
      <c r="H13" s="109"/>
      <c r="I13" s="109"/>
      <c r="J13" s="140">
        <f>(J10*J9)/(J6^2/183.35)</f>
        <v>496.37583720557603</v>
      </c>
    </row>
    <row r="14" spans="1:10" ht="12" customHeight="1">
      <c r="A14" s="203" t="s">
        <v>106</v>
      </c>
      <c r="B14" s="65"/>
      <c r="C14" s="65"/>
      <c r="D14" s="164">
        <v>3.34</v>
      </c>
      <c r="E14" s="212"/>
      <c r="F14" s="127" t="s">
        <v>75</v>
      </c>
      <c r="G14" s="128"/>
      <c r="H14" s="128"/>
      <c r="I14" s="128"/>
      <c r="J14" s="141">
        <f>J11-J13</f>
        <v>8503.624162794424</v>
      </c>
    </row>
    <row r="15" spans="1:10" ht="12" customHeight="1">
      <c r="A15" s="203" t="s">
        <v>107</v>
      </c>
      <c r="B15" s="65"/>
      <c r="C15" s="65"/>
      <c r="D15" s="167">
        <v>1457</v>
      </c>
      <c r="E15" s="212"/>
      <c r="F15" s="127" t="s">
        <v>9</v>
      </c>
      <c r="G15" s="128"/>
      <c r="H15" s="128"/>
      <c r="I15" s="128"/>
      <c r="J15" s="142">
        <f>ROUNDUP((J6^2-J7^2)/1029.41/(J8^2/1029.41),0)</f>
        <v>4</v>
      </c>
    </row>
    <row r="16" spans="1:10" ht="12" customHeight="1">
      <c r="A16" s="203" t="s">
        <v>108</v>
      </c>
      <c r="B16" s="65"/>
      <c r="C16" s="65"/>
      <c r="D16" s="164">
        <v>3.5</v>
      </c>
      <c r="E16" s="212"/>
      <c r="F16" s="129" t="s">
        <v>10</v>
      </c>
      <c r="G16" s="130"/>
      <c r="H16" s="130"/>
      <c r="I16" s="130"/>
      <c r="J16" s="143">
        <f>(J8^2/1029.41)*J14</f>
        <v>151.03968373183267</v>
      </c>
    </row>
    <row r="17" spans="1:10" ht="12" customHeight="1">
      <c r="A17" s="203" t="s">
        <v>109</v>
      </c>
      <c r="B17" s="65"/>
      <c r="C17" s="65"/>
      <c r="D17" s="164">
        <v>2.25</v>
      </c>
      <c r="E17" s="212"/>
      <c r="F17" s="212"/>
      <c r="G17" s="212"/>
      <c r="H17" s="212"/>
      <c r="I17" s="212"/>
      <c r="J17" s="218"/>
    </row>
    <row r="18" spans="1:10" ht="12" customHeight="1">
      <c r="A18" s="203" t="s">
        <v>110</v>
      </c>
      <c r="B18" s="65"/>
      <c r="C18" s="65"/>
      <c r="D18" s="164">
        <v>4.75</v>
      </c>
      <c r="E18" s="212"/>
      <c r="F18" s="30"/>
      <c r="G18" s="35"/>
      <c r="H18" s="35"/>
      <c r="I18" s="35"/>
      <c r="J18" s="36"/>
    </row>
    <row r="19" spans="1:10" ht="12" customHeight="1">
      <c r="A19" s="203" t="s">
        <v>111</v>
      </c>
      <c r="B19" s="65"/>
      <c r="C19" s="65"/>
      <c r="D19" s="164">
        <v>2.25</v>
      </c>
      <c r="E19" s="212"/>
      <c r="F19" s="201" t="s">
        <v>88</v>
      </c>
      <c r="G19" s="69"/>
      <c r="H19" s="69"/>
      <c r="I19" s="69"/>
      <c r="J19" s="169">
        <v>100</v>
      </c>
    </row>
    <row r="20" spans="1:10" ht="12" customHeight="1">
      <c r="A20" s="203" t="s">
        <v>11</v>
      </c>
      <c r="B20" s="65"/>
      <c r="C20" s="65"/>
      <c r="D20" s="164">
        <v>12.3</v>
      </c>
      <c r="E20" s="215"/>
      <c r="F20" s="203" t="s">
        <v>89</v>
      </c>
      <c r="G20" s="70"/>
      <c r="H20" s="70"/>
      <c r="I20" s="70"/>
      <c r="J20" s="170">
        <v>1500</v>
      </c>
    </row>
    <row r="21" spans="1:10" ht="12.75" customHeight="1">
      <c r="A21" s="203" t="s">
        <v>85</v>
      </c>
      <c r="B21" s="65"/>
      <c r="C21" s="65"/>
      <c r="D21" s="167">
        <v>320</v>
      </c>
      <c r="E21" s="216"/>
      <c r="F21" s="203" t="s">
        <v>90</v>
      </c>
      <c r="G21" s="70"/>
      <c r="H21" s="70"/>
      <c r="I21" s="70"/>
      <c r="J21" s="170">
        <v>2100</v>
      </c>
    </row>
    <row r="22" spans="1:10" ht="12.75" customHeight="1">
      <c r="A22" s="203" t="s">
        <v>86</v>
      </c>
      <c r="B22" s="65"/>
      <c r="C22" s="65"/>
      <c r="D22" s="167">
        <v>50</v>
      </c>
      <c r="E22" s="216"/>
      <c r="F22" s="203" t="s">
        <v>11</v>
      </c>
      <c r="G22" s="70"/>
      <c r="H22" s="70"/>
      <c r="I22" s="70"/>
      <c r="J22" s="171">
        <v>9.3</v>
      </c>
    </row>
    <row r="23" spans="1:12" ht="12">
      <c r="A23" s="203" t="s">
        <v>87</v>
      </c>
      <c r="B23" s="65"/>
      <c r="C23" s="65"/>
      <c r="D23" s="167">
        <v>70</v>
      </c>
      <c r="E23" s="212"/>
      <c r="F23" s="205" t="s">
        <v>91</v>
      </c>
      <c r="G23" s="71"/>
      <c r="H23" s="71"/>
      <c r="I23" s="71"/>
      <c r="J23" s="172">
        <v>8.55</v>
      </c>
      <c r="L23" s="53"/>
    </row>
    <row r="24" spans="1:10" ht="12">
      <c r="A24" s="205" t="s">
        <v>12</v>
      </c>
      <c r="B24" s="66"/>
      <c r="C24" s="66"/>
      <c r="D24" s="168">
        <v>1</v>
      </c>
      <c r="E24" s="212"/>
      <c r="F24" s="106" t="s">
        <v>13</v>
      </c>
      <c r="G24" s="114"/>
      <c r="H24" s="114"/>
      <c r="I24" s="114"/>
      <c r="J24" s="144">
        <f>ROUNDUP(((J21*0.052*J22)-(J20*0.052*J23))*19.231/(J21-J20-J19),1)</f>
        <v>13.5</v>
      </c>
    </row>
    <row r="25" spans="1:10" ht="12">
      <c r="A25" s="84"/>
      <c r="B25" s="85"/>
      <c r="C25" s="85"/>
      <c r="D25" s="86"/>
      <c r="E25" s="212"/>
      <c r="F25" s="212"/>
      <c r="G25" s="212"/>
      <c r="H25" s="212"/>
      <c r="I25" s="212"/>
      <c r="J25" s="218"/>
    </row>
    <row r="26" spans="1:10" ht="12">
      <c r="A26" s="116" t="s">
        <v>14</v>
      </c>
      <c r="B26" s="124"/>
      <c r="C26" s="124"/>
      <c r="D26" s="148">
        <f>ROUNDUP((D22*19.231)/D8+D20,1)</f>
        <v>12.4</v>
      </c>
      <c r="E26" s="212"/>
      <c r="F26" s="30"/>
      <c r="G26" s="32"/>
      <c r="H26" s="212"/>
      <c r="I26" s="44"/>
      <c r="J26" s="45"/>
    </row>
    <row r="27" spans="1:10" ht="12">
      <c r="A27" s="125" t="s">
        <v>15</v>
      </c>
      <c r="B27" s="126"/>
      <c r="C27" s="126"/>
      <c r="D27" s="149">
        <f>D21+D22</f>
        <v>370</v>
      </c>
      <c r="E27" s="212"/>
      <c r="F27" s="197" t="s">
        <v>16</v>
      </c>
      <c r="G27" s="173">
        <v>28</v>
      </c>
      <c r="H27" s="212"/>
      <c r="I27" s="46"/>
      <c r="J27" s="47"/>
    </row>
    <row r="28" spans="1:10" ht="12">
      <c r="A28" s="125" t="s">
        <v>17</v>
      </c>
      <c r="B28" s="126"/>
      <c r="C28" s="126"/>
      <c r="D28" s="149">
        <f>(D21*D26)/D20</f>
        <v>322.6016260162601</v>
      </c>
      <c r="E28" s="212"/>
      <c r="F28" s="206" t="s">
        <v>18</v>
      </c>
      <c r="G28" s="170">
        <v>5078</v>
      </c>
      <c r="H28" s="212"/>
      <c r="I28" s="175">
        <v>4384</v>
      </c>
      <c r="J28" s="176">
        <v>5656</v>
      </c>
    </row>
    <row r="29" spans="1:10" ht="12">
      <c r="A29" s="125" t="s">
        <v>19</v>
      </c>
      <c r="B29" s="126"/>
      <c r="C29" s="126"/>
      <c r="D29" s="149">
        <f>SUM(I98:I100)/D6</f>
        <v>1821.256836440291</v>
      </c>
      <c r="E29" s="212"/>
      <c r="F29" s="206" t="s">
        <v>20</v>
      </c>
      <c r="G29" s="170">
        <v>5067</v>
      </c>
      <c r="H29" s="212"/>
      <c r="I29" s="177" t="s">
        <v>21</v>
      </c>
      <c r="J29" s="178">
        <v>5693</v>
      </c>
    </row>
    <row r="30" spans="1:10" ht="12">
      <c r="A30" s="125" t="s">
        <v>22</v>
      </c>
      <c r="B30" s="126"/>
      <c r="C30" s="126"/>
      <c r="D30" s="149">
        <f>SUM(I93:I96)/D6</f>
        <v>5476.405012248313</v>
      </c>
      <c r="E30" s="212"/>
      <c r="F30" s="207" t="s">
        <v>66</v>
      </c>
      <c r="G30" s="174">
        <v>5146</v>
      </c>
      <c r="H30" s="212"/>
      <c r="I30" s="179">
        <v>4386.5</v>
      </c>
      <c r="J30" s="174">
        <v>5688</v>
      </c>
    </row>
    <row r="31" spans="1:10" ht="12.75" customHeight="1">
      <c r="A31" s="125" t="s">
        <v>23</v>
      </c>
      <c r="B31" s="126"/>
      <c r="C31" s="126"/>
      <c r="D31" s="149">
        <f>D29+D30</f>
        <v>7297.661848688604</v>
      </c>
      <c r="E31" s="212"/>
      <c r="F31" s="123" t="s">
        <v>24</v>
      </c>
      <c r="G31" s="145">
        <f>COS(G27*PI()/180)*(G30-G28)+G29</f>
        <v>5127.040436314407</v>
      </c>
      <c r="H31" s="212"/>
      <c r="I31" s="146" t="s">
        <v>25</v>
      </c>
      <c r="J31" s="147">
        <f>((((J30-J28)*I30)-(J30-J29)*(I30-I28)))/(J30-J28)</f>
        <v>4386.890625</v>
      </c>
    </row>
    <row r="32" spans="1:10" ht="12.75" customHeight="1">
      <c r="A32" s="125" t="s">
        <v>116</v>
      </c>
      <c r="B32" s="126"/>
      <c r="C32" s="126"/>
      <c r="D32" s="149">
        <f>IF(I96&lt;=D24,(I96/I91))+IF(D24&gt;I96,(D24-I96)/IF(I90=0,I89,I90))</f>
        <v>33.96991666666666</v>
      </c>
      <c r="E32" s="212"/>
      <c r="F32" s="212"/>
      <c r="G32" s="212"/>
      <c r="H32" s="212"/>
      <c r="I32" s="212"/>
      <c r="J32" s="218"/>
    </row>
    <row r="33" spans="1:10" ht="12">
      <c r="A33" s="125" t="s">
        <v>117</v>
      </c>
      <c r="B33" s="126"/>
      <c r="C33" s="126"/>
      <c r="D33" s="150">
        <f>D20-(D23-D22)/(D32*0.052)</f>
        <v>0.97776484736589</v>
      </c>
      <c r="E33" s="212"/>
      <c r="F33" s="30"/>
      <c r="G33" s="32"/>
      <c r="H33" s="212"/>
      <c r="I33" s="44"/>
      <c r="J33" s="48"/>
    </row>
    <row r="34" spans="1:10" ht="12">
      <c r="A34" s="116" t="s">
        <v>118</v>
      </c>
      <c r="B34" s="124"/>
      <c r="C34" s="124"/>
      <c r="D34" s="151">
        <f>IF(D33&gt;6,"± SICP",200*SQRT((((D26*0.052*D8)/1000)*D24*D26)/(I88*1000)))</f>
        <v>342.3044570250093</v>
      </c>
      <c r="E34" s="212"/>
      <c r="F34" s="197" t="s">
        <v>16</v>
      </c>
      <c r="G34" s="173">
        <v>21.1</v>
      </c>
      <c r="H34" s="212"/>
      <c r="I34" s="46"/>
      <c r="J34" s="47"/>
    </row>
    <row r="35" spans="1:10" ht="12">
      <c r="A35" s="219"/>
      <c r="B35" s="212"/>
      <c r="C35" s="212"/>
      <c r="D35" s="212"/>
      <c r="E35" s="212"/>
      <c r="F35" s="206" t="s">
        <v>20</v>
      </c>
      <c r="G35" s="170">
        <v>4837</v>
      </c>
      <c r="H35" s="212"/>
      <c r="I35" s="175">
        <v>8257</v>
      </c>
      <c r="J35" s="176">
        <v>8022</v>
      </c>
    </row>
    <row r="36" spans="1:10" ht="12">
      <c r="A36" s="30"/>
      <c r="B36" s="31"/>
      <c r="C36" s="31"/>
      <c r="D36" s="37"/>
      <c r="E36" s="212"/>
      <c r="F36" s="206" t="s">
        <v>18</v>
      </c>
      <c r="G36" s="170">
        <v>4843</v>
      </c>
      <c r="H36" s="212"/>
      <c r="I36" s="181" t="s">
        <v>26</v>
      </c>
      <c r="J36" s="170">
        <v>8069</v>
      </c>
    </row>
    <row r="37" spans="1:10" ht="12">
      <c r="A37" s="197" t="s">
        <v>27</v>
      </c>
      <c r="B37" s="57"/>
      <c r="C37" s="57"/>
      <c r="D37" s="183">
        <v>8620</v>
      </c>
      <c r="E37" s="212"/>
      <c r="F37" s="198" t="s">
        <v>67</v>
      </c>
      <c r="G37" s="180">
        <v>5131</v>
      </c>
      <c r="H37" s="212"/>
      <c r="I37" s="179">
        <v>8399</v>
      </c>
      <c r="J37" s="182">
        <v>8124</v>
      </c>
    </row>
    <row r="38" spans="1:10" ht="12">
      <c r="A38" s="206" t="s">
        <v>76</v>
      </c>
      <c r="B38" s="59"/>
      <c r="C38" s="59"/>
      <c r="D38" s="164">
        <v>12</v>
      </c>
      <c r="E38" s="212"/>
      <c r="F38" s="123" t="s">
        <v>28</v>
      </c>
      <c r="G38" s="152">
        <f>(G37-G35)/COS(G34*PI()/180)+G36</f>
        <v>5158.1282341783435</v>
      </c>
      <c r="H38" s="212"/>
      <c r="I38" s="146" t="s">
        <v>29</v>
      </c>
      <c r="J38" s="147">
        <f>((((J37-J35)*I37)-(J37-J36)*(I37-I35)))/(J37-J35)</f>
        <v>8322.43137254902</v>
      </c>
    </row>
    <row r="39" spans="1:10" ht="12">
      <c r="A39" s="206" t="s">
        <v>77</v>
      </c>
      <c r="B39" s="59"/>
      <c r="C39" s="59"/>
      <c r="D39" s="167">
        <v>2100</v>
      </c>
      <c r="E39" s="212"/>
      <c r="F39" s="212"/>
      <c r="G39" s="212"/>
      <c r="H39" s="212"/>
      <c r="I39" s="212"/>
      <c r="J39" s="218"/>
    </row>
    <row r="40" spans="1:10" ht="12">
      <c r="A40" s="207" t="s">
        <v>30</v>
      </c>
      <c r="B40" s="68"/>
      <c r="C40" s="68"/>
      <c r="D40" s="168">
        <v>4.276</v>
      </c>
      <c r="E40" s="212"/>
      <c r="F40" s="30"/>
      <c r="G40" s="38"/>
      <c r="H40" s="103"/>
      <c r="I40" s="38"/>
      <c r="J40" s="39"/>
    </row>
    <row r="41" spans="1:10" ht="12">
      <c r="A41" s="117" t="s">
        <v>32</v>
      </c>
      <c r="B41" s="118"/>
      <c r="C41" s="118"/>
      <c r="D41" s="153">
        <f>((D37*0.052*D38)-D39)/(0.052*D38)</f>
        <v>5254.615384615383</v>
      </c>
      <c r="E41" s="212"/>
      <c r="F41" s="201" t="s">
        <v>31</v>
      </c>
      <c r="G41" s="60"/>
      <c r="H41" s="60"/>
      <c r="I41" s="60"/>
      <c r="J41" s="183">
        <v>4680</v>
      </c>
    </row>
    <row r="42" spans="1:10" ht="12">
      <c r="A42" s="119" t="s">
        <v>33</v>
      </c>
      <c r="B42" s="120"/>
      <c r="C42" s="120"/>
      <c r="D42" s="154">
        <f>D40^2/1029.41*D41</f>
        <v>93.3314350012292</v>
      </c>
      <c r="E42" s="217"/>
      <c r="F42" s="203" t="s">
        <v>70</v>
      </c>
      <c r="G42" s="62"/>
      <c r="H42" s="62"/>
      <c r="I42" s="62"/>
      <c r="J42" s="167">
        <v>200</v>
      </c>
    </row>
    <row r="43" spans="1:10" ht="12">
      <c r="A43" s="121" t="s">
        <v>34</v>
      </c>
      <c r="B43" s="122"/>
      <c r="C43" s="122"/>
      <c r="D43" s="143">
        <f>D39/D37/0.052</f>
        <v>4.684990183830092</v>
      </c>
      <c r="E43" s="217"/>
      <c r="F43" s="203" t="s">
        <v>99</v>
      </c>
      <c r="G43" s="62"/>
      <c r="H43" s="62"/>
      <c r="I43" s="62"/>
      <c r="J43" s="164">
        <v>9.3</v>
      </c>
    </row>
    <row r="44" spans="1:10" ht="12">
      <c r="A44" s="219"/>
      <c r="B44" s="212"/>
      <c r="C44" s="212"/>
      <c r="D44" s="212"/>
      <c r="E44" s="217"/>
      <c r="F44" s="205" t="s">
        <v>35</v>
      </c>
      <c r="G44" s="67"/>
      <c r="H44" s="67"/>
      <c r="I44" s="67"/>
      <c r="J44" s="168">
        <v>0.0059</v>
      </c>
    </row>
    <row r="45" spans="1:10" ht="13.5">
      <c r="A45" s="42"/>
      <c r="B45" s="43"/>
      <c r="C45" s="43"/>
      <c r="D45" s="41"/>
      <c r="E45" s="212"/>
      <c r="F45" s="116" t="s">
        <v>36</v>
      </c>
      <c r="G45" s="107"/>
      <c r="H45" s="107"/>
      <c r="I45" s="107"/>
      <c r="J45" s="155">
        <f>(J41-J42)/0.052/J43*J44</f>
        <v>54.656741108354005</v>
      </c>
    </row>
    <row r="46" spans="1:10" ht="12">
      <c r="A46" s="201" t="s">
        <v>37</v>
      </c>
      <c r="B46" s="64"/>
      <c r="C46" s="64"/>
      <c r="D46" s="178">
        <v>1500</v>
      </c>
      <c r="E46" s="212"/>
      <c r="F46" s="212"/>
      <c r="G46" s="212"/>
      <c r="H46" s="212"/>
      <c r="I46" s="212"/>
      <c r="J46" s="218"/>
    </row>
    <row r="47" spans="1:10" ht="12">
      <c r="A47" s="203" t="s">
        <v>38</v>
      </c>
      <c r="B47" s="65"/>
      <c r="C47" s="65"/>
      <c r="D47" s="170">
        <v>1000</v>
      </c>
      <c r="E47" s="212"/>
      <c r="F47" s="30"/>
      <c r="G47" s="40"/>
      <c r="H47" s="40"/>
      <c r="I47" s="40"/>
      <c r="J47" s="41"/>
    </row>
    <row r="48" spans="1:10" ht="12">
      <c r="A48" s="203" t="s">
        <v>82</v>
      </c>
      <c r="B48" s="65"/>
      <c r="C48" s="65"/>
      <c r="D48" s="184">
        <v>9.3</v>
      </c>
      <c r="E48" s="212"/>
      <c r="F48" s="201" t="s">
        <v>80</v>
      </c>
      <c r="G48" s="60"/>
      <c r="H48" s="60"/>
      <c r="I48" s="60"/>
      <c r="J48" s="183">
        <v>100</v>
      </c>
    </row>
    <row r="49" spans="1:10" ht="12">
      <c r="A49" s="203" t="s">
        <v>78</v>
      </c>
      <c r="B49" s="65"/>
      <c r="C49" s="65"/>
      <c r="D49" s="185">
        <v>9</v>
      </c>
      <c r="E49" s="212"/>
      <c r="F49" s="203" t="s">
        <v>79</v>
      </c>
      <c r="G49" s="62"/>
      <c r="H49" s="62"/>
      <c r="I49" s="62"/>
      <c r="J49" s="164">
        <v>8.34</v>
      </c>
    </row>
    <row r="50" spans="1:10" ht="12">
      <c r="A50" s="205" t="s">
        <v>39</v>
      </c>
      <c r="B50" s="66"/>
      <c r="C50" s="66"/>
      <c r="D50" s="182">
        <v>7725</v>
      </c>
      <c r="E50" s="212"/>
      <c r="F50" s="203" t="s">
        <v>81</v>
      </c>
      <c r="G50" s="62"/>
      <c r="H50" s="62"/>
      <c r="I50" s="62"/>
      <c r="J50" s="164">
        <v>3</v>
      </c>
    </row>
    <row r="51" spans="1:10" ht="12">
      <c r="A51" s="106" t="s">
        <v>63</v>
      </c>
      <c r="B51" s="107"/>
      <c r="C51" s="107"/>
      <c r="D51" s="152">
        <f>((D48-D49)*(0.052*D50)+(D46+D47))/(D48*0.052)</f>
        <v>5418.755169561621</v>
      </c>
      <c r="E51" s="212"/>
      <c r="F51" s="204" t="s">
        <v>40</v>
      </c>
      <c r="G51" s="63"/>
      <c r="H51" s="63"/>
      <c r="I51" s="63"/>
      <c r="J51" s="186">
        <v>90</v>
      </c>
    </row>
    <row r="52" spans="1:10" ht="12">
      <c r="A52" s="211"/>
      <c r="B52" s="212"/>
      <c r="C52" s="212"/>
      <c r="D52" s="212"/>
      <c r="E52" s="212"/>
      <c r="F52" s="104" t="s">
        <v>41</v>
      </c>
      <c r="G52" s="114"/>
      <c r="H52" s="114"/>
      <c r="I52" s="115"/>
      <c r="J52" s="156">
        <f>(J48*42*J49)*(J50/100)/J51</f>
        <v>11.675999999999998</v>
      </c>
    </row>
    <row r="53" spans="1:10" ht="12">
      <c r="A53" s="30"/>
      <c r="B53" s="31"/>
      <c r="C53" s="31"/>
      <c r="D53" s="37"/>
      <c r="E53" s="212"/>
      <c r="F53" s="212"/>
      <c r="G53" s="212"/>
      <c r="H53" s="212"/>
      <c r="I53" s="212"/>
      <c r="J53" s="218"/>
    </row>
    <row r="54" spans="1:10" ht="12">
      <c r="A54" s="197" t="s">
        <v>103</v>
      </c>
      <c r="B54" s="57"/>
      <c r="C54" s="57"/>
      <c r="D54" s="183">
        <v>274</v>
      </c>
      <c r="E54" s="212"/>
      <c r="F54" s="30"/>
      <c r="G54" s="40"/>
      <c r="H54" s="40"/>
      <c r="I54" s="40"/>
      <c r="J54" s="41"/>
    </row>
    <row r="55" spans="1:10" ht="12">
      <c r="A55" s="198" t="s">
        <v>93</v>
      </c>
      <c r="B55" s="58"/>
      <c r="C55" s="58"/>
      <c r="D55" s="188">
        <v>634</v>
      </c>
      <c r="E55" s="212"/>
      <c r="F55" s="201" t="s">
        <v>61</v>
      </c>
      <c r="G55" s="60"/>
      <c r="H55" s="60"/>
      <c r="I55" s="60"/>
      <c r="J55" s="187">
        <v>8.55</v>
      </c>
    </row>
    <row r="56" spans="1:10" ht="12">
      <c r="A56" s="106" t="s">
        <v>68</v>
      </c>
      <c r="B56" s="107"/>
      <c r="C56" s="107"/>
      <c r="D56" s="159">
        <f>(SQRT(D54*183.35/D55))</f>
        <v>8.90166219901445</v>
      </c>
      <c r="E56" s="212"/>
      <c r="F56" s="202" t="s">
        <v>62</v>
      </c>
      <c r="G56" s="61"/>
      <c r="H56" s="61"/>
      <c r="I56" s="61"/>
      <c r="J56" s="188">
        <v>79000</v>
      </c>
    </row>
    <row r="57" spans="1:10" ht="12">
      <c r="A57" s="212"/>
      <c r="B57" s="212"/>
      <c r="C57" s="212"/>
      <c r="D57" s="212"/>
      <c r="E57" s="212"/>
      <c r="F57" s="108" t="s">
        <v>64</v>
      </c>
      <c r="G57" s="109"/>
      <c r="H57" s="109"/>
      <c r="I57" s="110"/>
      <c r="J57" s="157">
        <f>J56*(1-(J55/65.5))</f>
        <v>68687.78625954199</v>
      </c>
    </row>
    <row r="58" spans="1:10" ht="12">
      <c r="A58" s="33"/>
      <c r="B58" s="34"/>
      <c r="C58" s="34"/>
      <c r="D58" s="82"/>
      <c r="E58" s="212"/>
      <c r="F58" s="111" t="s">
        <v>65</v>
      </c>
      <c r="G58" s="112"/>
      <c r="H58" s="112"/>
      <c r="I58" s="113"/>
      <c r="J58" s="158">
        <f>J57/1.15</f>
        <v>59728.50979090608</v>
      </c>
    </row>
    <row r="59" spans="1:10" ht="12">
      <c r="A59" s="199" t="s">
        <v>96</v>
      </c>
      <c r="B59" s="79"/>
      <c r="C59" s="80"/>
      <c r="D59" s="189">
        <v>100</v>
      </c>
      <c r="E59" s="212"/>
      <c r="F59" s="212"/>
      <c r="G59" s="212"/>
      <c r="H59" s="212"/>
      <c r="I59" s="212"/>
      <c r="J59" s="218"/>
    </row>
    <row r="60" spans="1:10" ht="12">
      <c r="A60" s="200" t="s">
        <v>97</v>
      </c>
      <c r="B60" s="52"/>
      <c r="C60" s="52"/>
      <c r="D60" s="190">
        <v>32</v>
      </c>
      <c r="E60" s="212"/>
      <c r="F60" s="30"/>
      <c r="G60" s="31"/>
      <c r="H60" s="31"/>
      <c r="I60" s="56"/>
      <c r="J60" s="41"/>
    </row>
    <row r="61" spans="1:10" ht="12">
      <c r="A61" s="106" t="s">
        <v>72</v>
      </c>
      <c r="B61" s="107"/>
      <c r="C61" s="107"/>
      <c r="D61" s="160">
        <f>(D59*9)/5+32</f>
        <v>212</v>
      </c>
      <c r="E61" s="212"/>
      <c r="F61" s="197" t="s">
        <v>60</v>
      </c>
      <c r="G61" s="57"/>
      <c r="H61" s="57"/>
      <c r="I61" s="57"/>
      <c r="J61" s="191">
        <v>12.25</v>
      </c>
    </row>
    <row r="62" spans="1:10" ht="12">
      <c r="A62" s="106" t="s">
        <v>71</v>
      </c>
      <c r="B62" s="107"/>
      <c r="C62" s="107"/>
      <c r="D62" s="160">
        <f>(D60-32)*5/9</f>
        <v>0</v>
      </c>
      <c r="E62" s="212"/>
      <c r="F62" s="198" t="s">
        <v>92</v>
      </c>
      <c r="G62" s="58"/>
      <c r="H62" s="58"/>
      <c r="I62" s="58"/>
      <c r="J62" s="192">
        <v>10.625</v>
      </c>
    </row>
    <row r="63" spans="1:10" ht="12">
      <c r="A63" s="212"/>
      <c r="B63" s="212"/>
      <c r="C63" s="212"/>
      <c r="D63" s="212"/>
      <c r="E63" s="212"/>
      <c r="F63" s="106" t="s">
        <v>98</v>
      </c>
      <c r="G63" s="107"/>
      <c r="H63" s="107"/>
      <c r="I63" s="107"/>
      <c r="J63" s="161">
        <f>(2*J62)-J61</f>
        <v>9</v>
      </c>
    </row>
    <row r="64" spans="1:10" ht="12">
      <c r="A64" s="87"/>
      <c r="B64" s="88"/>
      <c r="C64" s="88"/>
      <c r="D64" s="89"/>
      <c r="E64" s="212"/>
      <c r="F64" s="212"/>
      <c r="G64" s="212"/>
      <c r="H64" s="212"/>
      <c r="I64" s="212"/>
      <c r="J64" s="224"/>
    </row>
    <row r="65" spans="1:10" ht="12">
      <c r="A65" s="77" t="s">
        <v>56</v>
      </c>
      <c r="B65" s="78"/>
      <c r="C65" s="78"/>
      <c r="D65" s="90"/>
      <c r="E65" s="212"/>
      <c r="F65" s="33"/>
      <c r="G65" s="34"/>
      <c r="H65" s="34"/>
      <c r="I65" s="34"/>
      <c r="J65" s="82"/>
    </row>
    <row r="66" spans="1:10" ht="12">
      <c r="A66" s="74" t="s">
        <v>101</v>
      </c>
      <c r="B66" s="72"/>
      <c r="C66" s="72"/>
      <c r="D66" s="91"/>
      <c r="E66" s="212"/>
      <c r="F66" s="195" t="s">
        <v>94</v>
      </c>
      <c r="G66" s="83"/>
      <c r="H66" s="83"/>
      <c r="I66" s="83"/>
      <c r="J66" s="193">
        <v>12</v>
      </c>
    </row>
    <row r="67" spans="1:10" ht="12">
      <c r="A67" s="75" t="s">
        <v>69</v>
      </c>
      <c r="B67" s="73"/>
      <c r="C67" s="73"/>
      <c r="D67" s="92"/>
      <c r="E67" s="212"/>
      <c r="F67" s="196" t="s">
        <v>95</v>
      </c>
      <c r="G67" s="81"/>
      <c r="H67" s="81"/>
      <c r="I67" s="81"/>
      <c r="J67" s="194">
        <v>15</v>
      </c>
    </row>
    <row r="68" spans="1:10" ht="12">
      <c r="A68" s="212"/>
      <c r="B68" s="212"/>
      <c r="C68" s="212"/>
      <c r="D68" s="220"/>
      <c r="E68" s="212"/>
      <c r="F68" s="104" t="s">
        <v>73</v>
      </c>
      <c r="G68" s="105"/>
      <c r="H68" s="105"/>
      <c r="I68" s="105"/>
      <c r="J68" s="162">
        <f>0.01484*(J66*J67)</f>
        <v>2.6712000000000002</v>
      </c>
    </row>
    <row r="69" spans="1:10" ht="12">
      <c r="A69" s="212"/>
      <c r="B69" s="212"/>
      <c r="C69" s="212"/>
      <c r="D69" s="212"/>
      <c r="E69" s="212"/>
      <c r="F69" s="221"/>
      <c r="G69" s="222"/>
      <c r="H69" s="222"/>
      <c r="I69" s="222"/>
      <c r="J69" s="223" t="s">
        <v>100</v>
      </c>
    </row>
    <row r="70" spans="1:10" ht="12">
      <c r="A70" s="93"/>
      <c r="B70" s="54"/>
      <c r="C70" s="54"/>
      <c r="D70" s="54"/>
      <c r="E70" s="54"/>
      <c r="F70" s="54"/>
      <c r="G70" s="54"/>
      <c r="H70" s="54"/>
      <c r="I70" s="54"/>
      <c r="J70" s="55"/>
    </row>
    <row r="76" ht="12">
      <c r="E76" s="76"/>
    </row>
    <row r="85" ht="12.75" thickBot="1"/>
    <row r="86" spans="6:10" ht="12">
      <c r="F86" s="137" t="s">
        <v>102</v>
      </c>
      <c r="G86" s="138"/>
      <c r="H86" s="138"/>
      <c r="I86" s="138"/>
      <c r="J86" s="139"/>
    </row>
    <row r="87" spans="6:10" ht="12">
      <c r="F87" s="14" t="s">
        <v>42</v>
      </c>
      <c r="G87" s="15"/>
      <c r="H87" s="16"/>
      <c r="I87" s="17" t="s">
        <v>43</v>
      </c>
      <c r="J87" s="18" t="s">
        <v>44</v>
      </c>
    </row>
    <row r="88" spans="6:10" ht="12">
      <c r="F88" s="131" t="s">
        <v>45</v>
      </c>
      <c r="G88" s="1"/>
      <c r="H88" s="1"/>
      <c r="I88" s="94">
        <f>(D11^2-D13^2)/1029.41</f>
        <v>0.03007898602111889</v>
      </c>
      <c r="J88" s="95">
        <f>1/I88</f>
        <v>33.245801547229206</v>
      </c>
    </row>
    <row r="89" spans="6:10" ht="12">
      <c r="F89" s="131" t="s">
        <v>46</v>
      </c>
      <c r="G89" s="1"/>
      <c r="H89" s="1"/>
      <c r="I89" s="94">
        <f>(D9^2-D13^2)/1029.41</f>
        <v>0.02550004371436065</v>
      </c>
      <c r="J89" s="95">
        <f>1/I89</f>
        <v>39.21561904761905</v>
      </c>
    </row>
    <row r="90" spans="6:10" ht="12">
      <c r="F90" s="131" t="s">
        <v>47</v>
      </c>
      <c r="G90" s="1"/>
      <c r="H90" s="1"/>
      <c r="I90" s="94">
        <f>IF(D16=0,0,(D9^2-D16^2)/1029.41)</f>
        <v>0.02914290710212646</v>
      </c>
      <c r="J90" s="95">
        <f>IF(D16=0,0,1/I90)</f>
        <v>34.31366666666667</v>
      </c>
    </row>
    <row r="91" spans="6:10" ht="12">
      <c r="F91" s="132" t="s">
        <v>48</v>
      </c>
      <c r="G91" s="2"/>
      <c r="H91" s="2"/>
      <c r="I91" s="96">
        <f>(D9^2-D18^2)/1029.41</f>
        <v>0.019125032785770487</v>
      </c>
      <c r="J91" s="97">
        <f>1/I91</f>
        <v>52.287492063492074</v>
      </c>
    </row>
    <row r="92" spans="6:10" ht="12">
      <c r="F92" s="19" t="s">
        <v>49</v>
      </c>
      <c r="G92" s="20"/>
      <c r="H92" s="20"/>
      <c r="I92" s="21" t="s">
        <v>50</v>
      </c>
      <c r="J92" s="18"/>
    </row>
    <row r="93" spans="6:10" ht="12">
      <c r="F93" s="131" t="s">
        <v>51</v>
      </c>
      <c r="G93" s="1"/>
      <c r="H93" s="3"/>
      <c r="I93" s="98">
        <f>D10*I88</f>
        <v>312.97184954974205</v>
      </c>
      <c r="J93" s="8"/>
    </row>
    <row r="94" spans="6:10" ht="12">
      <c r="F94" s="131" t="s">
        <v>52</v>
      </c>
      <c r="G94" s="1"/>
      <c r="H94" s="3"/>
      <c r="I94" s="98">
        <f>(D12-D10)*I89</f>
        <v>-18.615031911483275</v>
      </c>
      <c r="J94" s="9"/>
    </row>
    <row r="95" spans="6:10" ht="12">
      <c r="F95" s="131" t="s">
        <v>53</v>
      </c>
      <c r="G95" s="1"/>
      <c r="H95" s="3"/>
      <c r="I95" s="98">
        <f>D15*I90</f>
        <v>42.46121564779825</v>
      </c>
      <c r="J95" s="9"/>
    </row>
    <row r="96" spans="6:10" ht="12">
      <c r="F96" s="133" t="s">
        <v>54</v>
      </c>
      <c r="G96" s="4"/>
      <c r="H96" s="4"/>
      <c r="I96" s="99">
        <f>I91*(D7-D12-D15)</f>
        <v>-0.019125032785770487</v>
      </c>
      <c r="J96" s="10"/>
    </row>
    <row r="97" spans="6:10" ht="12">
      <c r="F97" s="14" t="s">
        <v>55</v>
      </c>
      <c r="G97" s="22"/>
      <c r="H97" s="22"/>
      <c r="I97" s="21" t="s">
        <v>50</v>
      </c>
      <c r="J97" s="23"/>
    </row>
    <row r="98" spans="6:10" ht="12">
      <c r="F98" s="134" t="s">
        <v>57</v>
      </c>
      <c r="G98" s="5"/>
      <c r="H98" s="5"/>
      <c r="I98" s="100">
        <f>D14^2/1029.41*D12</f>
        <v>104.84688316608542</v>
      </c>
      <c r="J98" s="11"/>
    </row>
    <row r="99" spans="6:10" ht="12">
      <c r="F99" s="135" t="s">
        <v>58</v>
      </c>
      <c r="G99" s="6"/>
      <c r="H99" s="6"/>
      <c r="I99" s="101">
        <f>D17^2/1029.41*D15</f>
        <v>7.165330140565954</v>
      </c>
      <c r="J99" s="12"/>
    </row>
    <row r="100" spans="6:10" ht="12.75" thickBot="1">
      <c r="F100" s="136" t="s">
        <v>59</v>
      </c>
      <c r="G100" s="7"/>
      <c r="H100" s="7"/>
      <c r="I100" s="102">
        <f>D19^2/1029.41*(D7-D12-D15)</f>
        <v>-0.00491786557348384</v>
      </c>
      <c r="J100" s="13"/>
    </row>
    <row r="101" spans="1:10" ht="12">
      <c r="A101" s="25"/>
      <c r="B101" s="25"/>
      <c r="C101" s="25"/>
      <c r="D101" s="26"/>
      <c r="J101" s="27"/>
    </row>
  </sheetData>
  <sheetProtection password="C06C" sheet="1" objects="1" scenarios="1"/>
  <conditionalFormatting sqref="D33">
    <cfRule type="cellIs" priority="1" dxfId="2" operator="lessThan" stopIfTrue="1">
      <formula>6</formula>
    </cfRule>
    <cfRule type="cellIs" priority="2" dxfId="3" operator="greaterThan" stopIfTrue="1">
      <formula>6</formula>
    </cfRule>
  </conditionalFormatting>
  <printOptions horizontalCentered="1"/>
  <pageMargins left="0" right="0" top="0.65" bottom="0" header="0" footer="0"/>
  <pageSetup blackAndWhite="1" horizontalDpi="360" verticalDpi="360" orientation="portrait" scale="1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C.R. Palmer</dc:creator>
  <cp:keywords/>
  <dc:description/>
  <cp:lastModifiedBy>omxx</cp:lastModifiedBy>
  <cp:lastPrinted>2007-02-21T17:24:51Z</cp:lastPrinted>
  <dcterms:created xsi:type="dcterms:W3CDTF">1996-02-01T20:23:03Z</dcterms:created>
  <dcterms:modified xsi:type="dcterms:W3CDTF">2012-12-31T16:53:19Z</dcterms:modified>
  <cp:category/>
  <cp:version/>
  <cp:contentType/>
  <cp:contentStatus/>
</cp:coreProperties>
</file>